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codeName="{4D1C537B-E38A-612A-F078-A93A15B4B7F4}"/>
  <workbookPr codeName="ThisWorkbook"/>
  <mc:AlternateContent xmlns:mc="http://schemas.openxmlformats.org/markup-compatibility/2006">
    <mc:Choice Requires="x15">
      <x15ac:absPath xmlns:x15ac="http://schemas.microsoft.com/office/spreadsheetml/2010/11/ac" url="C:\My Stuff\My stuff\EAC\"/>
    </mc:Choice>
  </mc:AlternateContent>
  <xr:revisionPtr revIDLastSave="0" documentId="8_{C3E9AEB2-5B16-494B-87AF-E4B1A2AC1DFC}" xr6:coauthVersionLast="47" xr6:coauthVersionMax="47" xr10:uidLastSave="{00000000-0000-0000-0000-000000000000}"/>
  <workbookProtection workbookAlgorithmName="SHA-512" workbookHashValue="RKwgRyOwZOlsaivMIBv8l5qXrqJbr20yYJFpGSVkWjqKo8d9wwXSR1ndMcn+PeTLMM4XbtoV5gbp/0gPUh9Qrw==" workbookSaltValue="E+N1YJmkqrOetDE79WIBPQ==" workbookSpinCount="100000" lockStructure="1"/>
  <bookViews>
    <workbookView xWindow="-120" yWindow="-120" windowWidth="20730" windowHeight="11160" xr2:uid="{00000000-000D-0000-FFFF-FFFF00000000}"/>
  </bookViews>
  <sheets>
    <sheet name="Ashburton EAC" sheetId="4" r:id="rId1"/>
    <sheet name="Calculations" sheetId="1" state="hidden" r:id="rId2"/>
    <sheet name="Lists" sheetId="6" state="hidden" r:id="rId3"/>
    <sheet name="Instruments" sheetId="2" state="hidden" r:id="rId4"/>
    <sheet name="Allocation Detail" sheetId="5" state="hidden" r:id="rId5"/>
  </sheets>
  <definedNames>
    <definedName name="Net_return_all_charges_10yrs" localSheetId="1">Calculations!$AF$2</definedName>
    <definedName name="_xlnm.Print_Area" localSheetId="0">'Ashburton EAC'!$A$2:$G$50</definedName>
    <definedName name="solver_adj" localSheetId="0" hidden="1">'Ashburton EAC'!$TW$2</definedName>
    <definedName name="solver_adj" localSheetId="1" hidden="1">Calculations!$DI$2</definedName>
    <definedName name="solver_cvg" localSheetId="1" hidden="1">0.0001</definedName>
    <definedName name="solver_drv" localSheetId="1" hidden="1">1</definedName>
    <definedName name="solver_eng" localSheetId="0" hidden="1">1</definedName>
    <definedName name="solver_eng" localSheetId="1" hidden="1">1</definedName>
    <definedName name="solver_est" localSheetId="1" hidden="1">1</definedName>
    <definedName name="solver_itr" localSheetId="1" hidden="1">2147483647</definedName>
    <definedName name="solver_lhs1" localSheetId="1" hidden="1">Calculations!$CN$2</definedName>
    <definedName name="solver_lhs2" localSheetId="1" hidden="1">Calculations!#REF!</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0" hidden="1">1</definedName>
    <definedName name="solver_neg" localSheetId="1" hidden="1">1</definedName>
    <definedName name="solver_nod" localSheetId="1" hidden="1">2147483647</definedName>
    <definedName name="solver_num" localSheetId="0" hidden="1">0</definedName>
    <definedName name="solver_num" localSheetId="1" hidden="1">0</definedName>
    <definedName name="solver_nwt" localSheetId="1" hidden="1">1</definedName>
    <definedName name="solver_opt" localSheetId="0" hidden="1">'Ashburton EAC'!$TV$18</definedName>
    <definedName name="solver_opt" localSheetId="1" hidden="1">Calculations!#REF!</definedName>
    <definedName name="solver_pre" localSheetId="1" hidden="1">0.000001</definedName>
    <definedName name="solver_rbv" localSheetId="1" hidden="1">1</definedName>
    <definedName name="solver_rel1" localSheetId="1" hidden="1">1</definedName>
    <definedName name="solver_rel2" localSheetId="1" hidden="1">1</definedName>
    <definedName name="solver_rhs1" localSheetId="1" hidden="1">0</definedName>
    <definedName name="solver_rhs2" localSheetId="1" hidden="1">0</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0" hidden="1">3</definedName>
    <definedName name="solver_typ" localSheetId="1" hidden="1">3</definedName>
    <definedName name="solver_val" localSheetId="0" hidden="1">0</definedName>
    <definedName name="solver_val" localSheetId="1" hidden="1">0</definedName>
    <definedName name="solver_ver" localSheetId="0" hidden="1">3</definedName>
    <definedName name="solver_ver" localSheetId="1"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8" i="1" l="1"/>
  <c r="D51" i="1" l="1"/>
  <c r="F13" i="5"/>
  <c r="BC4" i="1"/>
  <c r="BC5" i="1" s="1"/>
  <c r="BB4" i="1"/>
  <c r="BB5" i="1" s="1"/>
  <c r="BB6" i="1" s="1"/>
  <c r="BB7" i="1" s="1"/>
  <c r="BB8" i="1" s="1"/>
  <c r="BB9" i="1" s="1"/>
  <c r="BB10" i="1" s="1"/>
  <c r="BB11" i="1" s="1"/>
  <c r="BB12" i="1" s="1"/>
  <c r="BB13" i="1" s="1"/>
  <c r="BB14" i="1" s="1"/>
  <c r="BB15" i="1" s="1"/>
  <c r="BB16" i="1" s="1"/>
  <c r="BB17" i="1" s="1"/>
  <c r="BB18" i="1" s="1"/>
  <c r="BB19" i="1" s="1"/>
  <c r="BB20" i="1" s="1"/>
  <c r="BB21" i="1" s="1"/>
  <c r="BB22" i="1" s="1"/>
  <c r="BB23" i="1" s="1"/>
  <c r="BB24" i="1" s="1"/>
  <c r="BB25" i="1" s="1"/>
  <c r="BB26" i="1" s="1"/>
  <c r="BB27" i="1" s="1"/>
  <c r="BB28" i="1" s="1"/>
  <c r="BB29" i="1" s="1"/>
  <c r="BB30" i="1" s="1"/>
  <c r="BB31" i="1" s="1"/>
  <c r="BB32" i="1" s="1"/>
  <c r="BB33" i="1" s="1"/>
  <c r="BB34" i="1" s="1"/>
  <c r="BB35" i="1" s="1"/>
  <c r="BB36" i="1" s="1"/>
  <c r="BB37" i="1" s="1"/>
  <c r="BB38" i="1" s="1"/>
  <c r="BB39" i="1" s="1"/>
  <c r="BB40" i="1" s="1"/>
  <c r="BB41" i="1" s="1"/>
  <c r="BB42" i="1" s="1"/>
  <c r="BB43" i="1" s="1"/>
  <c r="BB44" i="1" s="1"/>
  <c r="BB45" i="1" s="1"/>
  <c r="BB46" i="1" s="1"/>
  <c r="BB47" i="1" s="1"/>
  <c r="BB48" i="1" s="1"/>
  <c r="BB49" i="1" s="1"/>
  <c r="BB50" i="1" s="1"/>
  <c r="BB51" i="1" s="1"/>
  <c r="BB52" i="1" s="1"/>
  <c r="BB53" i="1" s="1"/>
  <c r="BB54" i="1" s="1"/>
  <c r="BB55" i="1" s="1"/>
  <c r="BB56" i="1" s="1"/>
  <c r="BB57" i="1" s="1"/>
  <c r="BB58" i="1" s="1"/>
  <c r="BB59" i="1" s="1"/>
  <c r="BB60" i="1" s="1"/>
  <c r="BB61" i="1" s="1"/>
  <c r="BB62" i="1" s="1"/>
  <c r="B4" i="5"/>
  <c r="B7" i="5"/>
  <c r="B8" i="5"/>
  <c r="B11" i="5"/>
  <c r="B12" i="5"/>
  <c r="A4" i="5"/>
  <c r="A5" i="5"/>
  <c r="B5" i="5" s="1"/>
  <c r="A6" i="5"/>
  <c r="B6" i="5" s="1"/>
  <c r="A7" i="5"/>
  <c r="A8" i="5"/>
  <c r="A9" i="5"/>
  <c r="B9" i="5" s="1"/>
  <c r="A10" i="5"/>
  <c r="B10" i="5" s="1"/>
  <c r="A11" i="5"/>
  <c r="A12" i="5"/>
  <c r="A3" i="5"/>
  <c r="C11" i="6"/>
  <c r="B3" i="5" l="1"/>
  <c r="BC6" i="1"/>
  <c r="BC7" i="1" l="1"/>
  <c r="BC8" i="1" l="1"/>
  <c r="BC9" i="1" l="1"/>
  <c r="BC10" i="1" l="1"/>
  <c r="BC11" i="1" l="1"/>
  <c r="BC12" i="1" l="1"/>
  <c r="BC13" i="1" l="1"/>
  <c r="BC14" i="1" l="1"/>
  <c r="BC15" i="1" l="1"/>
  <c r="BC16" i="1" l="1"/>
  <c r="BC17" i="1" l="1"/>
  <c r="BC18" i="1" l="1"/>
  <c r="BC19" i="1" l="1"/>
  <c r="BC20" i="1" l="1"/>
  <c r="BC21" i="1" l="1"/>
  <c r="BC22" i="1" l="1"/>
  <c r="BC23" i="1" l="1"/>
  <c r="BC24" i="1" l="1"/>
  <c r="BC25" i="1" l="1"/>
  <c r="BC26" i="1" l="1"/>
  <c r="BC27" i="1" l="1"/>
  <c r="BC28" i="1" l="1"/>
  <c r="BC29" i="1" l="1"/>
  <c r="BC30" i="1" l="1"/>
  <c r="BC31" i="1" l="1"/>
  <c r="BC32" i="1" l="1"/>
  <c r="BC33" i="1" l="1"/>
  <c r="BC34" i="1" l="1"/>
  <c r="BC35" i="1" l="1"/>
  <c r="BC36" i="1" l="1"/>
  <c r="BC37" i="1" l="1"/>
  <c r="BC38" i="1" l="1"/>
  <c r="BC39" i="1" s="1"/>
  <c r="BC40" i="1" l="1"/>
  <c r="BC41" i="1" l="1"/>
  <c r="BC42" i="1" l="1"/>
  <c r="BC43" i="1" l="1"/>
  <c r="BC44" i="1" l="1"/>
  <c r="BC45" i="1" l="1"/>
  <c r="BC46" i="1" l="1"/>
  <c r="BC47" i="1" l="1"/>
  <c r="BC48" i="1" l="1"/>
  <c r="BC49" i="1" l="1"/>
  <c r="BC50" i="1" l="1"/>
  <c r="BC51" i="1" l="1"/>
  <c r="BC52" i="1" l="1"/>
  <c r="BC53" i="1" l="1"/>
  <c r="BC54" i="1" l="1"/>
  <c r="BC55" i="1" l="1"/>
  <c r="BC56" i="1" l="1"/>
  <c r="BC57" i="1" l="1"/>
  <c r="BC58" i="1" l="1"/>
  <c r="BC59" i="1" l="1"/>
  <c r="BC60" i="1" l="1"/>
  <c r="BC61" i="1" l="1"/>
  <c r="BC62" i="1" l="1"/>
  <c r="F7" i="4" l="1"/>
  <c r="A28" i="6"/>
  <c r="F11" i="4" s="1"/>
  <c r="C45" i="1" l="1"/>
  <c r="F18" i="4" l="1"/>
  <c r="D39" i="1" l="1"/>
  <c r="BS41" i="1" l="1"/>
  <c r="BS50" i="1"/>
  <c r="BS54" i="1"/>
  <c r="BS56" i="1"/>
  <c r="BS57" i="1"/>
  <c r="BS40" i="1"/>
  <c r="BS44" i="1"/>
  <c r="BS45" i="1"/>
  <c r="BS51" i="1"/>
  <c r="BS55" i="1"/>
  <c r="BS58" i="1"/>
  <c r="BS39" i="1"/>
  <c r="BS49" i="1"/>
  <c r="BS59" i="1"/>
  <c r="BS62" i="1"/>
  <c r="BS47" i="1"/>
  <c r="BS53" i="1"/>
  <c r="BS60" i="1"/>
  <c r="BS42" i="1"/>
  <c r="BS43" i="1"/>
  <c r="BS46" i="1"/>
  <c r="BS48" i="1"/>
  <c r="BS52" i="1"/>
  <c r="BS61" i="1"/>
  <c r="BS38" i="1"/>
  <c r="BS37" i="1"/>
  <c r="BS21" i="1"/>
  <c r="BS20" i="1"/>
  <c r="BS17" i="1"/>
  <c r="BS12" i="1"/>
  <c r="BS33" i="1"/>
  <c r="BS32" i="1"/>
  <c r="BS29" i="1"/>
  <c r="BS24" i="1"/>
  <c r="BS23" i="1"/>
  <c r="BS22" i="1"/>
  <c r="BS19" i="1"/>
  <c r="BS7" i="1"/>
  <c r="BS36" i="1"/>
  <c r="BS31" i="1"/>
  <c r="BS26" i="1"/>
  <c r="BS15" i="1"/>
  <c r="BS11" i="1"/>
  <c r="BS10" i="1"/>
  <c r="BS5" i="1"/>
  <c r="BS18" i="1"/>
  <c r="BS13" i="1"/>
  <c r="BS6" i="1"/>
  <c r="BS4" i="1"/>
  <c r="BS35" i="1"/>
  <c r="BS34" i="1"/>
  <c r="BS30" i="1"/>
  <c r="BS28" i="1"/>
  <c r="BS27" i="1"/>
  <c r="BS25" i="1"/>
  <c r="BS16" i="1"/>
  <c r="BS14" i="1"/>
  <c r="BS9" i="1"/>
  <c r="BS8" i="1"/>
  <c r="BS3" i="1"/>
  <c r="A36" i="4"/>
  <c r="BR43" i="1" l="1"/>
  <c r="BR39" i="1"/>
  <c r="BR56" i="1"/>
  <c r="BR52" i="1"/>
  <c r="BR42" i="1"/>
  <c r="BR62" i="1"/>
  <c r="BR58" i="1"/>
  <c r="BR44" i="1"/>
  <c r="BR54" i="1"/>
  <c r="BR47" i="1"/>
  <c r="BR48" i="1"/>
  <c r="BR60" i="1"/>
  <c r="BR59" i="1"/>
  <c r="BR55" i="1"/>
  <c r="BR40" i="1"/>
  <c r="BR50" i="1"/>
  <c r="BR61" i="1"/>
  <c r="BR45" i="1"/>
  <c r="BR46" i="1"/>
  <c r="BR53" i="1"/>
  <c r="BR49" i="1"/>
  <c r="BR51" i="1"/>
  <c r="BR57" i="1"/>
  <c r="BR41" i="1"/>
  <c r="BR3" i="1"/>
  <c r="BR30" i="1"/>
  <c r="BR10" i="1"/>
  <c r="BR22" i="1"/>
  <c r="BR20" i="1"/>
  <c r="BR25" i="1"/>
  <c r="BR13" i="1"/>
  <c r="BR36" i="1"/>
  <c r="BR33" i="1"/>
  <c r="BR35" i="1"/>
  <c r="BR7" i="1"/>
  <c r="BR12" i="1"/>
  <c r="BR37" i="1"/>
  <c r="BR16" i="1"/>
  <c r="BR6" i="1"/>
  <c r="BR31" i="1"/>
  <c r="BR32" i="1"/>
  <c r="BR8" i="1"/>
  <c r="BR34" i="1"/>
  <c r="BR11" i="1"/>
  <c r="BR23" i="1"/>
  <c r="BR21" i="1"/>
  <c r="BR9" i="1"/>
  <c r="BR27" i="1"/>
  <c r="BR18" i="1"/>
  <c r="BR15" i="1"/>
  <c r="BR24" i="1"/>
  <c r="BR14" i="1"/>
  <c r="BR28" i="1"/>
  <c r="BR4" i="1"/>
  <c r="BR5" i="1"/>
  <c r="BR26" i="1"/>
  <c r="BR19" i="1"/>
  <c r="BR29" i="1"/>
  <c r="BR17" i="1"/>
  <c r="BR38" i="1"/>
  <c r="D42" i="1"/>
  <c r="D40" i="1"/>
  <c r="D17" i="1"/>
  <c r="B18" i="1"/>
  <c r="B11" i="1"/>
  <c r="B9" i="1"/>
  <c r="CP4" i="1"/>
  <c r="CP5" i="1" s="1"/>
  <c r="CO4" i="1"/>
  <c r="CO5" i="1" s="1"/>
  <c r="CO6" i="1" s="1"/>
  <c r="CO7" i="1" s="1"/>
  <c r="CO8" i="1" s="1"/>
  <c r="CO9" i="1" s="1"/>
  <c r="CO10" i="1" s="1"/>
  <c r="CO11" i="1" s="1"/>
  <c r="CO12" i="1" s="1"/>
  <c r="CO13" i="1" s="1"/>
  <c r="CO14" i="1" s="1"/>
  <c r="BW4" i="1"/>
  <c r="BV4" i="1"/>
  <c r="BV5" i="1" s="1"/>
  <c r="BV6" i="1" s="1"/>
  <c r="BV7" i="1" s="1"/>
  <c r="BV8" i="1" s="1"/>
  <c r="BV9" i="1" s="1"/>
  <c r="BV10" i="1" s="1"/>
  <c r="BV11" i="1" s="1"/>
  <c r="BV12" i="1" s="1"/>
  <c r="BV13" i="1" s="1"/>
  <c r="BV14" i="1" s="1"/>
  <c r="BV15" i="1" s="1"/>
  <c r="BV16" i="1" s="1"/>
  <c r="BV17" i="1" s="1"/>
  <c r="BV18" i="1" s="1"/>
  <c r="BV19" i="1" s="1"/>
  <c r="BV20" i="1" s="1"/>
  <c r="BV21" i="1" s="1"/>
  <c r="BV22" i="1" s="1"/>
  <c r="BV23" i="1" s="1"/>
  <c r="BV24" i="1" s="1"/>
  <c r="BV25" i="1" s="1"/>
  <c r="BV26" i="1" s="1"/>
  <c r="BV27" i="1" s="1"/>
  <c r="BV28" i="1" s="1"/>
  <c r="BV29" i="1" s="1"/>
  <c r="BV30" i="1" s="1"/>
  <c r="BV31" i="1" s="1"/>
  <c r="BV32" i="1" s="1"/>
  <c r="BV33" i="1" s="1"/>
  <c r="BV34" i="1" s="1"/>
  <c r="BV35" i="1" s="1"/>
  <c r="BV36" i="1" s="1"/>
  <c r="BV37" i="1" s="1"/>
  <c r="BV38" i="1" s="1"/>
  <c r="AI4" i="1"/>
  <c r="AI5" i="1" s="1"/>
  <c r="AI6" i="1" s="1"/>
  <c r="AI7" i="1" s="1"/>
  <c r="AI8" i="1" s="1"/>
  <c r="AH4" i="1"/>
  <c r="AH5" i="1" s="1"/>
  <c r="AH6" i="1" s="1"/>
  <c r="AH7" i="1" s="1"/>
  <c r="AH8" i="1" s="1"/>
  <c r="AH9" i="1" s="1"/>
  <c r="AH10" i="1" s="1"/>
  <c r="AH11" i="1" s="1"/>
  <c r="AH12" i="1" s="1"/>
  <c r="AH13" i="1" s="1"/>
  <c r="AH14" i="1" s="1"/>
  <c r="AH15" i="1" s="1"/>
  <c r="AH16" i="1" s="1"/>
  <c r="AH17" i="1" s="1"/>
  <c r="AH18" i="1" s="1"/>
  <c r="AH19" i="1" s="1"/>
  <c r="AH20" i="1" s="1"/>
  <c r="AH21" i="1" s="1"/>
  <c r="AH22" i="1" s="1"/>
  <c r="AH23" i="1" s="1"/>
  <c r="AH24" i="1" s="1"/>
  <c r="AH25" i="1" s="1"/>
  <c r="AH26" i="1" s="1"/>
  <c r="AH27" i="1" s="1"/>
  <c r="AH28" i="1" s="1"/>
  <c r="AH29" i="1" s="1"/>
  <c r="AH30" i="1" s="1"/>
  <c r="AH31" i="1" s="1"/>
  <c r="AH32" i="1" s="1"/>
  <c r="AH33" i="1" s="1"/>
  <c r="AH34" i="1" s="1"/>
  <c r="AH35" i="1" s="1"/>
  <c r="AH36" i="1" s="1"/>
  <c r="AH37" i="1" s="1"/>
  <c r="AH38" i="1" s="1"/>
  <c r="AH39" i="1" s="1"/>
  <c r="AH40" i="1" s="1"/>
  <c r="AH41" i="1" s="1"/>
  <c r="AH42" i="1" s="1"/>
  <c r="AH43" i="1" s="1"/>
  <c r="AH44" i="1" s="1"/>
  <c r="AH45" i="1" s="1"/>
  <c r="AH46" i="1" s="1"/>
  <c r="AH47" i="1" s="1"/>
  <c r="AH48" i="1" s="1"/>
  <c r="AH49" i="1" s="1"/>
  <c r="AH50" i="1" s="1"/>
  <c r="AH51" i="1" s="1"/>
  <c r="AH52" i="1" s="1"/>
  <c r="AH53" i="1" s="1"/>
  <c r="AH54" i="1" s="1"/>
  <c r="AH55" i="1" s="1"/>
  <c r="AH56" i="1" s="1"/>
  <c r="AH57" i="1" s="1"/>
  <c r="AH58" i="1" s="1"/>
  <c r="AH59" i="1" s="1"/>
  <c r="AH60" i="1" s="1"/>
  <c r="AH61" i="1" s="1"/>
  <c r="AH62" i="1" s="1"/>
  <c r="AH63" i="1" s="1"/>
  <c r="AH64" i="1" s="1"/>
  <c r="AH65" i="1" s="1"/>
  <c r="AH66" i="1" s="1"/>
  <c r="AH67" i="1" s="1"/>
  <c r="AH68" i="1" s="1"/>
  <c r="AH69" i="1" s="1"/>
  <c r="AH70" i="1" s="1"/>
  <c r="AH71" i="1" s="1"/>
  <c r="AH72" i="1" s="1"/>
  <c r="AH73" i="1" s="1"/>
  <c r="AH74" i="1" s="1"/>
  <c r="AH75" i="1" s="1"/>
  <c r="AH76" i="1" s="1"/>
  <c r="AH77" i="1" s="1"/>
  <c r="AH78" i="1" s="1"/>
  <c r="AH79" i="1" s="1"/>
  <c r="AH80" i="1" s="1"/>
  <c r="AH81" i="1" s="1"/>
  <c r="AH82" i="1" s="1"/>
  <c r="AH83" i="1" s="1"/>
  <c r="AH84" i="1" s="1"/>
  <c r="AH85" i="1" s="1"/>
  <c r="AH86" i="1" s="1"/>
  <c r="AH87" i="1" s="1"/>
  <c r="AH88" i="1" s="1"/>
  <c r="AH89" i="1" s="1"/>
  <c r="AH90" i="1" s="1"/>
  <c r="AH91" i="1" s="1"/>
  <c r="AH92" i="1" s="1"/>
  <c r="AH93" i="1" s="1"/>
  <c r="AH94" i="1" s="1"/>
  <c r="AH95" i="1" s="1"/>
  <c r="AH96" i="1" s="1"/>
  <c r="AH97" i="1" s="1"/>
  <c r="AH98" i="1" s="1"/>
  <c r="AH99" i="1" s="1"/>
  <c r="AH100" i="1" s="1"/>
  <c r="AH101" i="1" s="1"/>
  <c r="AH102" i="1" s="1"/>
  <c r="AH103" i="1" s="1"/>
  <c r="AH104" i="1" s="1"/>
  <c r="AH105" i="1" s="1"/>
  <c r="AH106" i="1" s="1"/>
  <c r="AH107" i="1" s="1"/>
  <c r="AH108" i="1" s="1"/>
  <c r="AH109" i="1" s="1"/>
  <c r="AH110" i="1" s="1"/>
  <c r="AH111" i="1" s="1"/>
  <c r="AH112" i="1" s="1"/>
  <c r="AH113" i="1" s="1"/>
  <c r="AH114" i="1" s="1"/>
  <c r="AH115" i="1" s="1"/>
  <c r="AH116" i="1" s="1"/>
  <c r="AH117" i="1" s="1"/>
  <c r="AH118" i="1" s="1"/>
  <c r="AH119" i="1" s="1"/>
  <c r="AH120" i="1" s="1"/>
  <c r="AH121" i="1" s="1"/>
  <c r="AH122" i="1" s="1"/>
  <c r="CP6" i="1" l="1"/>
  <c r="BW5" i="1"/>
  <c r="AI9" i="1"/>
  <c r="D14" i="1"/>
  <c r="D8" i="1"/>
  <c r="D9" i="1" s="1"/>
  <c r="A26" i="1"/>
  <c r="A27" i="1"/>
  <c r="A28" i="1"/>
  <c r="A29" i="1"/>
  <c r="A30" i="1"/>
  <c r="A31" i="1"/>
  <c r="A32" i="1"/>
  <c r="A33" i="1"/>
  <c r="A34" i="1"/>
  <c r="A35" i="1"/>
  <c r="A25" i="1"/>
  <c r="F4" i="5" l="1"/>
  <c r="F8" i="5"/>
  <c r="F12" i="5"/>
  <c r="F5" i="5"/>
  <c r="F9" i="5"/>
  <c r="F11" i="5"/>
  <c r="F6" i="5"/>
  <c r="F10" i="5"/>
  <c r="F7" i="5"/>
  <c r="D18" i="1"/>
  <c r="AM3" i="1"/>
  <c r="D31" i="1"/>
  <c r="E31" i="1"/>
  <c r="C31" i="1"/>
  <c r="B31" i="1"/>
  <c r="D27" i="1"/>
  <c r="E27" i="1"/>
  <c r="C27" i="1"/>
  <c r="B27" i="1"/>
  <c r="E34" i="1"/>
  <c r="C34" i="1"/>
  <c r="B34" i="1"/>
  <c r="D34" i="1"/>
  <c r="E30" i="1"/>
  <c r="C30" i="1"/>
  <c r="B30" i="1"/>
  <c r="D30" i="1"/>
  <c r="B26" i="1"/>
  <c r="C26" i="1"/>
  <c r="E26" i="1"/>
  <c r="D26" i="1"/>
  <c r="E33" i="1"/>
  <c r="C33" i="1"/>
  <c r="B33" i="1"/>
  <c r="D33" i="1"/>
  <c r="E29" i="1"/>
  <c r="C29" i="1"/>
  <c r="B29" i="1"/>
  <c r="D29" i="1"/>
  <c r="D35" i="1"/>
  <c r="E35" i="1"/>
  <c r="C35" i="1"/>
  <c r="B35" i="1"/>
  <c r="D25" i="1"/>
  <c r="F3" i="5" s="1"/>
  <c r="C25" i="1"/>
  <c r="B32" i="1"/>
  <c r="D32" i="1"/>
  <c r="E32" i="1"/>
  <c r="C32" i="1"/>
  <c r="B28" i="1"/>
  <c r="D28" i="1"/>
  <c r="E28" i="1"/>
  <c r="C28" i="1"/>
  <c r="CP7" i="1"/>
  <c r="BW6" i="1"/>
  <c r="AI10" i="1"/>
  <c r="C7" i="5"/>
  <c r="E7" i="5" s="1"/>
  <c r="C3" i="5" l="1"/>
  <c r="E3" i="5" s="1"/>
  <c r="C5" i="5"/>
  <c r="E5" i="5" s="1"/>
  <c r="CP8" i="1"/>
  <c r="BW7" i="1"/>
  <c r="AI11" i="1"/>
  <c r="C6" i="5"/>
  <c r="E6" i="5" s="1"/>
  <c r="C12" i="5"/>
  <c r="E12" i="5" s="1"/>
  <c r="B25" i="1" l="1"/>
  <c r="B36" i="1" s="1"/>
  <c r="C11" i="5"/>
  <c r="E11" i="5" s="1"/>
  <c r="CP9" i="1"/>
  <c r="BW8" i="1"/>
  <c r="AI12" i="1"/>
  <c r="CP10" i="1" l="1"/>
  <c r="BW9" i="1"/>
  <c r="AI13" i="1"/>
  <c r="E3" i="6"/>
  <c r="F4" i="6"/>
  <c r="F5" i="6" s="1"/>
  <c r="E5" i="6" s="1"/>
  <c r="CP11" i="1" l="1"/>
  <c r="BW10" i="1"/>
  <c r="AI14" i="1"/>
  <c r="E4" i="6"/>
  <c r="F6" i="6"/>
  <c r="E6" i="6" l="1"/>
  <c r="F7" i="6"/>
  <c r="CP12" i="1"/>
  <c r="BW11" i="1"/>
  <c r="AI15" i="1"/>
  <c r="B51" i="1"/>
  <c r="F8" i="6" l="1"/>
  <c r="E7" i="6"/>
  <c r="CP13" i="1"/>
  <c r="BW12" i="1"/>
  <c r="AI16" i="1"/>
  <c r="F9" i="6" l="1"/>
  <c r="E9" i="6" s="1"/>
  <c r="E8" i="6"/>
  <c r="CP14" i="1"/>
  <c r="BW13" i="1"/>
  <c r="AI17" i="1"/>
  <c r="C51" i="1"/>
  <c r="E51" i="1"/>
  <c r="BW14" i="1" l="1"/>
  <c r="AI18" i="1"/>
  <c r="D3" i="1"/>
  <c r="C8" i="5" l="1"/>
  <c r="E8" i="5" s="1"/>
  <c r="C9" i="5"/>
  <c r="E9" i="5" s="1"/>
  <c r="C10" i="5"/>
  <c r="E10" i="5" s="1"/>
  <c r="BW15" i="1"/>
  <c r="AI19" i="1"/>
  <c r="F34" i="4"/>
  <c r="E34" i="4"/>
  <c r="F42" i="4" l="1"/>
  <c r="E42" i="4"/>
  <c r="D42" i="4"/>
  <c r="C42" i="4"/>
  <c r="A34" i="4"/>
  <c r="BW16" i="1"/>
  <c r="AI20" i="1"/>
  <c r="H7" i="5" l="1"/>
  <c r="H12" i="5"/>
  <c r="H5" i="5"/>
  <c r="H6" i="5"/>
  <c r="H11" i="5"/>
  <c r="H8" i="5"/>
  <c r="H9" i="5"/>
  <c r="H10" i="5"/>
  <c r="C4" i="5"/>
  <c r="E4" i="5" s="1"/>
  <c r="BW17" i="1"/>
  <c r="AI21" i="1"/>
  <c r="E13" i="5" l="1"/>
  <c r="H4" i="5"/>
  <c r="BW18" i="1"/>
  <c r="AI22" i="1"/>
  <c r="B50" i="1" l="1"/>
  <c r="C50" i="1"/>
  <c r="D41" i="4" s="1"/>
  <c r="D50" i="1"/>
  <c r="E41" i="4" s="1"/>
  <c r="E50" i="1"/>
  <c r="F41" i="4" s="1"/>
  <c r="C41" i="4"/>
  <c r="BW19" i="1"/>
  <c r="AI23" i="1"/>
  <c r="BW20" i="1" l="1"/>
  <c r="AI24" i="1"/>
  <c r="BW21" i="1" l="1"/>
  <c r="AI25" i="1"/>
  <c r="BW22" i="1" l="1"/>
  <c r="AI26" i="1"/>
  <c r="BW23" i="1" l="1"/>
  <c r="AI27" i="1"/>
  <c r="BW24" i="1" l="1"/>
  <c r="AI28" i="1"/>
  <c r="BW25" i="1" l="1"/>
  <c r="AI29" i="1"/>
  <c r="BW26" i="1" l="1"/>
  <c r="AI30" i="1"/>
  <c r="BW27" i="1" l="1"/>
  <c r="AI31" i="1"/>
  <c r="BW28" i="1" l="1"/>
  <c r="AI32" i="1"/>
  <c r="BW29" i="1" l="1"/>
  <c r="AI33" i="1"/>
  <c r="BW30" i="1" l="1"/>
  <c r="AI34" i="1"/>
  <c r="BW31" i="1" l="1"/>
  <c r="AI35" i="1"/>
  <c r="BW32" i="1" l="1"/>
  <c r="AI36" i="1"/>
  <c r="BW33" i="1" l="1"/>
  <c r="AI37" i="1"/>
  <c r="D16" i="1"/>
  <c r="BW34" i="1" l="1"/>
  <c r="AI38" i="1"/>
  <c r="AB3" i="1"/>
  <c r="BW35" i="1" l="1"/>
  <c r="AI39" i="1"/>
  <c r="B46" i="1"/>
  <c r="B47" i="1" s="1"/>
  <c r="D47" i="1" s="1"/>
  <c r="AA3" i="1"/>
  <c r="Z4" i="1"/>
  <c r="Z5" i="1" s="1"/>
  <c r="Z6" i="1" s="1"/>
  <c r="Z7" i="1" s="1"/>
  <c r="Z8" i="1" s="1"/>
  <c r="Z9" i="1" s="1"/>
  <c r="Z10" i="1" s="1"/>
  <c r="Z11" i="1" s="1"/>
  <c r="Z12" i="1" s="1"/>
  <c r="Z13" i="1" s="1"/>
  <c r="Z14" i="1" s="1"/>
  <c r="Z15" i="1" s="1"/>
  <c r="Z16" i="1" s="1"/>
  <c r="Z17" i="1" s="1"/>
  <c r="Z18" i="1" s="1"/>
  <c r="Z19" i="1" s="1"/>
  <c r="Z20" i="1" s="1"/>
  <c r="Z21" i="1" s="1"/>
  <c r="Z22" i="1" s="1"/>
  <c r="Z23" i="1" s="1"/>
  <c r="Z24" i="1" s="1"/>
  <c r="Z25" i="1" s="1"/>
  <c r="Z26" i="1" s="1"/>
  <c r="Z27" i="1" s="1"/>
  <c r="Z28" i="1" s="1"/>
  <c r="Z29" i="1" s="1"/>
  <c r="Z30" i="1" s="1"/>
  <c r="Z31" i="1" s="1"/>
  <c r="Z32" i="1" s="1"/>
  <c r="Z33" i="1" s="1"/>
  <c r="Z34" i="1" s="1"/>
  <c r="Z35" i="1" s="1"/>
  <c r="Z36" i="1" s="1"/>
  <c r="Z37" i="1" s="1"/>
  <c r="Z38" i="1" s="1"/>
  <c r="Z39" i="1" s="1"/>
  <c r="Z40" i="1" s="1"/>
  <c r="Z41" i="1" s="1"/>
  <c r="Z42" i="1" s="1"/>
  <c r="Z43" i="1" s="1"/>
  <c r="Z44" i="1" s="1"/>
  <c r="Z45" i="1" s="1"/>
  <c r="Z46" i="1" s="1"/>
  <c r="Z47" i="1" s="1"/>
  <c r="Z48" i="1" s="1"/>
  <c r="Z49" i="1" s="1"/>
  <c r="Z50" i="1" s="1"/>
  <c r="Z51" i="1" s="1"/>
  <c r="Z52" i="1" s="1"/>
  <c r="Z53" i="1" s="1"/>
  <c r="Z54" i="1" s="1"/>
  <c r="Z55" i="1" s="1"/>
  <c r="Z56" i="1" s="1"/>
  <c r="Z57" i="1" s="1"/>
  <c r="Z58" i="1" s="1"/>
  <c r="Z59" i="1" s="1"/>
  <c r="Z60" i="1" s="1"/>
  <c r="Z61" i="1" s="1"/>
  <c r="Z62" i="1" s="1"/>
  <c r="Z63" i="1" s="1"/>
  <c r="Z64" i="1" s="1"/>
  <c r="Z65" i="1" s="1"/>
  <c r="Z66" i="1" s="1"/>
  <c r="Z67" i="1" s="1"/>
  <c r="Z68" i="1" s="1"/>
  <c r="Z69" i="1" s="1"/>
  <c r="Z70" i="1" s="1"/>
  <c r="Z71" i="1" s="1"/>
  <c r="Z72" i="1" s="1"/>
  <c r="Z73" i="1" s="1"/>
  <c r="Z74" i="1" s="1"/>
  <c r="Z75" i="1" s="1"/>
  <c r="Z76" i="1" s="1"/>
  <c r="Z77" i="1" s="1"/>
  <c r="Z78" i="1" s="1"/>
  <c r="Z79" i="1" s="1"/>
  <c r="Z80" i="1" s="1"/>
  <c r="Z81" i="1" s="1"/>
  <c r="Z82" i="1" s="1"/>
  <c r="Z83" i="1" s="1"/>
  <c r="Z84" i="1" s="1"/>
  <c r="Z85" i="1" s="1"/>
  <c r="Z86" i="1" s="1"/>
  <c r="Z87" i="1" s="1"/>
  <c r="Z88" i="1" s="1"/>
  <c r="Z89" i="1" s="1"/>
  <c r="Z90" i="1" s="1"/>
  <c r="Z91" i="1" s="1"/>
  <c r="Z92" i="1" s="1"/>
  <c r="Z93" i="1" s="1"/>
  <c r="Z94" i="1" s="1"/>
  <c r="Z95" i="1" s="1"/>
  <c r="Z96" i="1" s="1"/>
  <c r="Z97" i="1" s="1"/>
  <c r="Z98" i="1" s="1"/>
  <c r="Z99" i="1" s="1"/>
  <c r="Z100" i="1" s="1"/>
  <c r="Z101" i="1" s="1"/>
  <c r="Z102" i="1" s="1"/>
  <c r="Z103" i="1" s="1"/>
  <c r="Z104" i="1" s="1"/>
  <c r="Z105" i="1" s="1"/>
  <c r="Z106" i="1" s="1"/>
  <c r="Z107" i="1" s="1"/>
  <c r="Z108" i="1" s="1"/>
  <c r="Z109" i="1" s="1"/>
  <c r="Z110" i="1" s="1"/>
  <c r="Z111" i="1" s="1"/>
  <c r="Z112" i="1" s="1"/>
  <c r="Z113" i="1" s="1"/>
  <c r="Z114" i="1" s="1"/>
  <c r="Z115" i="1" s="1"/>
  <c r="Z116" i="1" s="1"/>
  <c r="Z117" i="1" s="1"/>
  <c r="Z118" i="1" s="1"/>
  <c r="Z119" i="1" s="1"/>
  <c r="Z120" i="1" s="1"/>
  <c r="Z121" i="1" s="1"/>
  <c r="Z122" i="1" s="1"/>
  <c r="Y4" i="1"/>
  <c r="Y5" i="1" s="1"/>
  <c r="Y6" i="1" s="1"/>
  <c r="Y7" i="1" s="1"/>
  <c r="Y8" i="1" s="1"/>
  <c r="Y9" i="1" s="1"/>
  <c r="Y10" i="1" s="1"/>
  <c r="Y11" i="1" s="1"/>
  <c r="Y12" i="1" s="1"/>
  <c r="Y13" i="1" s="1"/>
  <c r="Y14" i="1" s="1"/>
  <c r="Y15" i="1" s="1"/>
  <c r="Y16" i="1" s="1"/>
  <c r="Y17" i="1" s="1"/>
  <c r="Y18" i="1" s="1"/>
  <c r="Y19" i="1" s="1"/>
  <c r="Y20" i="1" s="1"/>
  <c r="Y21" i="1" s="1"/>
  <c r="Y22" i="1" s="1"/>
  <c r="Y23" i="1" s="1"/>
  <c r="Y24" i="1" s="1"/>
  <c r="Y25" i="1" s="1"/>
  <c r="Y26" i="1" s="1"/>
  <c r="Y27" i="1" s="1"/>
  <c r="Y28" i="1" s="1"/>
  <c r="Y29" i="1" s="1"/>
  <c r="Y30" i="1" s="1"/>
  <c r="Y31" i="1" s="1"/>
  <c r="Y32" i="1" s="1"/>
  <c r="Y33" i="1" s="1"/>
  <c r="Y34" i="1" s="1"/>
  <c r="Y35" i="1" s="1"/>
  <c r="Y36" i="1" s="1"/>
  <c r="Y37" i="1" s="1"/>
  <c r="Y38" i="1" s="1"/>
  <c r="Y39" i="1" s="1"/>
  <c r="Y40" i="1" s="1"/>
  <c r="Y41" i="1" s="1"/>
  <c r="Y42" i="1" s="1"/>
  <c r="Y43" i="1" s="1"/>
  <c r="Y44" i="1" s="1"/>
  <c r="Y45" i="1" s="1"/>
  <c r="Y46" i="1" s="1"/>
  <c r="Y47" i="1" s="1"/>
  <c r="Y48" i="1" s="1"/>
  <c r="Y49" i="1" s="1"/>
  <c r="Y50" i="1" s="1"/>
  <c r="Y51" i="1" s="1"/>
  <c r="Y52" i="1" s="1"/>
  <c r="Y53" i="1" s="1"/>
  <c r="Y54" i="1" s="1"/>
  <c r="Y55" i="1" s="1"/>
  <c r="Y56" i="1" s="1"/>
  <c r="Y57" i="1" s="1"/>
  <c r="Y58" i="1" s="1"/>
  <c r="Y59" i="1" s="1"/>
  <c r="Y60" i="1" s="1"/>
  <c r="Y61" i="1" s="1"/>
  <c r="Y62" i="1" s="1"/>
  <c r="Y63" i="1" s="1"/>
  <c r="Y64" i="1" s="1"/>
  <c r="Y65" i="1" s="1"/>
  <c r="Y66" i="1" s="1"/>
  <c r="Y67" i="1" s="1"/>
  <c r="Y68" i="1" s="1"/>
  <c r="Y69" i="1" s="1"/>
  <c r="Y70" i="1" s="1"/>
  <c r="Y71" i="1" s="1"/>
  <c r="Y72" i="1" s="1"/>
  <c r="Y73" i="1" s="1"/>
  <c r="Y74" i="1" s="1"/>
  <c r="Y75" i="1" s="1"/>
  <c r="Y76" i="1" s="1"/>
  <c r="Y77" i="1" s="1"/>
  <c r="Y78" i="1" s="1"/>
  <c r="Y79" i="1" s="1"/>
  <c r="Y80" i="1" s="1"/>
  <c r="Y81" i="1" s="1"/>
  <c r="Y82" i="1" s="1"/>
  <c r="Y83" i="1" s="1"/>
  <c r="Y84" i="1" s="1"/>
  <c r="Y85" i="1" s="1"/>
  <c r="Y86" i="1" s="1"/>
  <c r="Y87" i="1" s="1"/>
  <c r="Y88" i="1" s="1"/>
  <c r="Y89" i="1" s="1"/>
  <c r="Y90" i="1" s="1"/>
  <c r="Y91" i="1" s="1"/>
  <c r="Y92" i="1" s="1"/>
  <c r="Y93" i="1" s="1"/>
  <c r="Y94" i="1" s="1"/>
  <c r="Y95" i="1" s="1"/>
  <c r="Y96" i="1" s="1"/>
  <c r="Y97" i="1" s="1"/>
  <c r="Y98" i="1" s="1"/>
  <c r="Y99" i="1" s="1"/>
  <c r="Y100" i="1" s="1"/>
  <c r="Y101" i="1" s="1"/>
  <c r="Y102" i="1" s="1"/>
  <c r="Y103" i="1" s="1"/>
  <c r="Y104" i="1" s="1"/>
  <c r="Y105" i="1" s="1"/>
  <c r="Y106" i="1" s="1"/>
  <c r="Y107" i="1" s="1"/>
  <c r="Y108" i="1" s="1"/>
  <c r="Y109" i="1" s="1"/>
  <c r="Y110" i="1" s="1"/>
  <c r="Y111" i="1" s="1"/>
  <c r="Y112" i="1" s="1"/>
  <c r="Y113" i="1" s="1"/>
  <c r="Y114" i="1" s="1"/>
  <c r="Y115" i="1" s="1"/>
  <c r="Y116" i="1" s="1"/>
  <c r="Y117" i="1" s="1"/>
  <c r="Y118" i="1" s="1"/>
  <c r="Y119" i="1" s="1"/>
  <c r="Y120" i="1" s="1"/>
  <c r="Y121" i="1" s="1"/>
  <c r="Y122" i="1" s="1"/>
  <c r="BW36" i="1" l="1"/>
  <c r="AI40" i="1"/>
  <c r="D41" i="1"/>
  <c r="BW37" i="1" l="1"/>
  <c r="AI41" i="1"/>
  <c r="BW38" i="1" l="1"/>
  <c r="AI42" i="1"/>
  <c r="AI43" i="1" l="1"/>
  <c r="D36" i="1"/>
  <c r="AI44" i="1" l="1"/>
  <c r="G4" i="1"/>
  <c r="AB4" i="1" s="1"/>
  <c r="F4" i="1"/>
  <c r="C36" i="1"/>
  <c r="AI45" i="1" l="1"/>
  <c r="C13" i="5"/>
  <c r="F5" i="1"/>
  <c r="F6" i="1" s="1"/>
  <c r="F7" i="1" s="1"/>
  <c r="F8" i="1" s="1"/>
  <c r="F9" i="1" s="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G5" i="1"/>
  <c r="AB5" i="1" s="1"/>
  <c r="AI46" i="1" l="1"/>
  <c r="G6" i="1"/>
  <c r="AB6" i="1" s="1"/>
  <c r="AI47" i="1" l="1"/>
  <c r="G7" i="1"/>
  <c r="AB7" i="1" s="1"/>
  <c r="D19" i="1"/>
  <c r="D10" i="1"/>
  <c r="AI48" i="1" l="1"/>
  <c r="G8" i="1"/>
  <c r="AB8" i="1" s="1"/>
  <c r="D8" i="5"/>
  <c r="D3" i="5"/>
  <c r="D4" i="5"/>
  <c r="D12" i="5"/>
  <c r="D5" i="5"/>
  <c r="D7" i="5"/>
  <c r="D6" i="5"/>
  <c r="D10" i="5"/>
  <c r="D11" i="5"/>
  <c r="D9" i="5"/>
  <c r="G9" i="5"/>
  <c r="G7" i="5"/>
  <c r="G6" i="5"/>
  <c r="G10" i="5"/>
  <c r="G11" i="5"/>
  <c r="G5" i="5"/>
  <c r="G3" i="5"/>
  <c r="G4" i="5"/>
  <c r="G12" i="5"/>
  <c r="G8" i="5"/>
  <c r="AI49" i="1" l="1"/>
  <c r="G9" i="1"/>
  <c r="AB9" i="1" s="1"/>
  <c r="G13" i="5"/>
  <c r="H3" i="5" s="1"/>
  <c r="D13" i="5"/>
  <c r="BX3" i="1" l="1"/>
  <c r="CQ3" i="1"/>
  <c r="CV3" i="1" s="1"/>
  <c r="CX3" i="1" s="1"/>
  <c r="BD3" i="1"/>
  <c r="AJ3" i="1"/>
  <c r="AO3" i="1" s="1"/>
  <c r="AQ3" i="1" s="1"/>
  <c r="H3" i="1"/>
  <c r="AI50" i="1"/>
  <c r="E25" i="1"/>
  <c r="G10" i="1"/>
  <c r="AB10" i="1" s="1"/>
  <c r="CC3" i="1" l="1"/>
  <c r="BI3" i="1"/>
  <c r="BO3" i="1" s="1"/>
  <c r="BF3" i="1"/>
  <c r="DD3" i="1"/>
  <c r="BZ3" i="1"/>
  <c r="AW3" i="1"/>
  <c r="AL3" i="1"/>
  <c r="CS3" i="1"/>
  <c r="AI51" i="1"/>
  <c r="H13" i="5"/>
  <c r="G11" i="1"/>
  <c r="AB11" i="1" s="1"/>
  <c r="CD3" i="1" l="1"/>
  <c r="CJ3" i="1" s="1"/>
  <c r="BJ3" i="1"/>
  <c r="BK3" i="1"/>
  <c r="BD4" i="1" s="1"/>
  <c r="CW3" i="1"/>
  <c r="CH3" i="1"/>
  <c r="AP3" i="1"/>
  <c r="AI52" i="1"/>
  <c r="G12" i="1"/>
  <c r="AB12" i="1" s="1"/>
  <c r="AC3" i="1"/>
  <c r="AD3" i="1" s="1"/>
  <c r="AE3" i="1" s="1"/>
  <c r="BI4" i="1" l="1"/>
  <c r="BJ4" i="1" s="1"/>
  <c r="BQ3" i="1"/>
  <c r="AI53" i="1"/>
  <c r="L3" i="1"/>
  <c r="G13" i="1"/>
  <c r="AB13" i="1" s="1"/>
  <c r="AA4" i="1"/>
  <c r="AC4" i="1" s="1"/>
  <c r="AD4" i="1" s="1"/>
  <c r="AE4" i="1" s="1"/>
  <c r="AF3" i="1"/>
  <c r="M3" i="1" l="1"/>
  <c r="Q3" i="1"/>
  <c r="O3" i="1"/>
  <c r="BK4" i="1"/>
  <c r="BD5" i="1" s="1"/>
  <c r="BG45" i="1"/>
  <c r="BG47" i="1"/>
  <c r="BG59" i="1"/>
  <c r="BG61" i="1"/>
  <c r="BG40" i="1"/>
  <c r="BG42" i="1"/>
  <c r="BG44" i="1"/>
  <c r="BG48" i="1"/>
  <c r="BG52" i="1"/>
  <c r="BG58" i="1"/>
  <c r="BG46" i="1"/>
  <c r="BG60" i="1"/>
  <c r="BG62" i="1"/>
  <c r="BG50" i="1"/>
  <c r="BG54" i="1"/>
  <c r="BG56" i="1"/>
  <c r="BG39" i="1"/>
  <c r="BG41" i="1"/>
  <c r="BG43" i="1"/>
  <c r="BG49" i="1"/>
  <c r="BG51" i="1"/>
  <c r="BG53" i="1"/>
  <c r="BG55" i="1"/>
  <c r="BG57" i="1"/>
  <c r="BG3" i="1"/>
  <c r="BG9" i="1"/>
  <c r="BG11" i="1"/>
  <c r="BG15" i="1"/>
  <c r="BG17" i="1"/>
  <c r="BG19" i="1"/>
  <c r="BG23" i="1"/>
  <c r="BG31" i="1"/>
  <c r="BG34" i="1"/>
  <c r="BG5" i="1"/>
  <c r="BG13" i="1"/>
  <c r="BG27" i="1"/>
  <c r="BG33" i="1"/>
  <c r="BG37" i="1"/>
  <c r="BG12" i="1"/>
  <c r="BG16" i="1"/>
  <c r="BG18" i="1"/>
  <c r="BG20" i="1"/>
  <c r="BG22" i="1"/>
  <c r="BG26" i="1"/>
  <c r="BG30" i="1"/>
  <c r="BG32" i="1"/>
  <c r="BG36" i="1"/>
  <c r="BG4" i="1"/>
  <c r="BG6" i="1"/>
  <c r="BG8" i="1"/>
  <c r="BG10" i="1"/>
  <c r="BG14" i="1"/>
  <c r="BG24" i="1"/>
  <c r="BG28" i="1"/>
  <c r="BG38" i="1"/>
  <c r="BG7" i="1"/>
  <c r="BG21" i="1"/>
  <c r="BG25" i="1"/>
  <c r="BG29" i="1"/>
  <c r="BG35" i="1"/>
  <c r="CA5" i="1"/>
  <c r="CA9" i="1"/>
  <c r="CA13" i="1"/>
  <c r="CA17" i="1"/>
  <c r="CA21" i="1"/>
  <c r="CA25" i="1"/>
  <c r="CA29" i="1"/>
  <c r="CA33" i="1"/>
  <c r="CA37" i="1"/>
  <c r="CT5" i="1"/>
  <c r="CT9" i="1"/>
  <c r="CT13" i="1"/>
  <c r="CA10" i="1"/>
  <c r="CA16" i="1"/>
  <c r="CA35" i="1"/>
  <c r="CT6" i="1"/>
  <c r="CT12" i="1"/>
  <c r="CA23" i="1"/>
  <c r="CA30" i="1"/>
  <c r="CA36" i="1"/>
  <c r="CA7" i="1"/>
  <c r="CA14" i="1"/>
  <c r="CA20" i="1"/>
  <c r="CT10" i="1"/>
  <c r="CA8" i="1"/>
  <c r="CA28" i="1"/>
  <c r="CT14" i="1"/>
  <c r="CA19" i="1"/>
  <c r="CA11" i="1"/>
  <c r="CA31" i="1"/>
  <c r="CA3" i="1"/>
  <c r="CT4" i="1"/>
  <c r="AM14" i="1"/>
  <c r="AM19" i="1"/>
  <c r="AM30" i="1"/>
  <c r="AM35" i="1"/>
  <c r="AM46" i="1"/>
  <c r="AM51" i="1"/>
  <c r="CA12" i="1"/>
  <c r="CA22" i="1"/>
  <c r="CA32" i="1"/>
  <c r="CT7" i="1"/>
  <c r="CT3" i="1"/>
  <c r="CA34" i="1"/>
  <c r="CT11" i="1"/>
  <c r="AM5" i="1"/>
  <c r="AM11" i="1"/>
  <c r="AM17" i="1"/>
  <c r="AM23" i="1"/>
  <c r="AM29" i="1"/>
  <c r="AM36" i="1"/>
  <c r="AM42" i="1"/>
  <c r="AM48" i="1"/>
  <c r="AM4" i="1"/>
  <c r="CA18" i="1"/>
  <c r="AM7" i="1"/>
  <c r="AM20" i="1"/>
  <c r="AM32" i="1"/>
  <c r="AM44" i="1"/>
  <c r="AM6" i="1"/>
  <c r="AM12" i="1"/>
  <c r="AM18" i="1"/>
  <c r="AM24" i="1"/>
  <c r="CA15" i="1"/>
  <c r="AM25" i="1"/>
  <c r="AM31" i="1"/>
  <c r="AM37" i="1"/>
  <c r="AM43" i="1"/>
  <c r="AM49" i="1"/>
  <c r="CA38" i="1"/>
  <c r="AM13" i="1"/>
  <c r="AM26" i="1"/>
  <c r="AM38" i="1"/>
  <c r="AM50" i="1"/>
  <c r="CA24" i="1"/>
  <c r="CA4" i="1"/>
  <c r="CT8" i="1"/>
  <c r="AM9" i="1"/>
  <c r="AM15" i="1"/>
  <c r="AM21" i="1"/>
  <c r="AM27" i="1"/>
  <c r="AM33" i="1"/>
  <c r="AM39" i="1"/>
  <c r="AM45" i="1"/>
  <c r="AM52" i="1"/>
  <c r="CA6" i="1"/>
  <c r="CA26" i="1"/>
  <c r="AM10" i="1"/>
  <c r="AM16" i="1"/>
  <c r="AM22" i="1"/>
  <c r="AM28" i="1"/>
  <c r="AM34" i="1"/>
  <c r="AM40" i="1"/>
  <c r="CA27" i="1"/>
  <c r="AM41" i="1"/>
  <c r="AM8" i="1"/>
  <c r="AM47" i="1"/>
  <c r="AM53" i="1"/>
  <c r="AI54" i="1"/>
  <c r="AM54" i="1" s="1"/>
  <c r="J9" i="1"/>
  <c r="J3" i="1"/>
  <c r="J6" i="1"/>
  <c r="J5" i="1"/>
  <c r="J4" i="1"/>
  <c r="J12" i="1"/>
  <c r="J8" i="1"/>
  <c r="J10" i="1"/>
  <c r="J13" i="1"/>
  <c r="J11" i="1"/>
  <c r="J7" i="1"/>
  <c r="G14" i="1"/>
  <c r="AB14" i="1" s="1"/>
  <c r="AF4" i="1"/>
  <c r="AA5" i="1"/>
  <c r="BI5" i="1" l="1"/>
  <c r="BJ5" i="1" s="1"/>
  <c r="BQ4" i="1"/>
  <c r="BH3" i="1"/>
  <c r="BL3" i="1" s="1"/>
  <c r="AN3" i="1"/>
  <c r="AR3" i="1" s="1"/>
  <c r="CU3" i="1"/>
  <c r="CY3" i="1" s="1"/>
  <c r="CB3" i="1"/>
  <c r="AI55" i="1"/>
  <c r="K3" i="1"/>
  <c r="J14" i="1"/>
  <c r="G15" i="1"/>
  <c r="AC5" i="1"/>
  <c r="AD5" i="1" s="1"/>
  <c r="AE5" i="1" s="1"/>
  <c r="BK5" i="1" l="1"/>
  <c r="BD6" i="1" s="1"/>
  <c r="BI6" i="1" s="1"/>
  <c r="BK6" i="1" s="1"/>
  <c r="N3" i="1"/>
  <c r="CE3" i="1"/>
  <c r="P3" i="1"/>
  <c r="I4" i="1" s="1"/>
  <c r="AM55" i="1"/>
  <c r="AK4" i="1"/>
  <c r="CR4" i="1"/>
  <c r="AI56" i="1"/>
  <c r="S3" i="1"/>
  <c r="AB15" i="1"/>
  <c r="J15" i="1"/>
  <c r="G16" i="1"/>
  <c r="AF5" i="1"/>
  <c r="AA6" i="1"/>
  <c r="BQ5" i="1" l="1"/>
  <c r="CI3" i="1"/>
  <c r="BD7" i="1"/>
  <c r="BJ6" i="1"/>
  <c r="DC3" i="1"/>
  <c r="BE4" i="1"/>
  <c r="BH4" i="1" s="1"/>
  <c r="BP3" i="1"/>
  <c r="BT3" i="1" s="1"/>
  <c r="W3" i="1"/>
  <c r="R3" i="1"/>
  <c r="AV3" i="1"/>
  <c r="AM56" i="1"/>
  <c r="CU4" i="1"/>
  <c r="CY4" i="1" s="1"/>
  <c r="AY3" i="1"/>
  <c r="DF3" i="1"/>
  <c r="BY4" i="1"/>
  <c r="AN4" i="1"/>
  <c r="AR4" i="1" s="1"/>
  <c r="CL3" i="1"/>
  <c r="AI57" i="1"/>
  <c r="K4" i="1"/>
  <c r="U3" i="1"/>
  <c r="AB16" i="1"/>
  <c r="J16" i="1"/>
  <c r="G17" i="1"/>
  <c r="AC6" i="1"/>
  <c r="AD6" i="1" s="1"/>
  <c r="AE6" i="1" s="1"/>
  <c r="N4" i="1" l="1"/>
  <c r="BL4" i="1"/>
  <c r="BP4" i="1" s="1"/>
  <c r="BT4" i="1" s="1"/>
  <c r="BO4" i="1"/>
  <c r="BI7" i="1"/>
  <c r="BJ7" i="1" s="1"/>
  <c r="BQ6" i="1"/>
  <c r="P4" i="1"/>
  <c r="DC4" i="1"/>
  <c r="BF4" i="1"/>
  <c r="AM57" i="1"/>
  <c r="CK3" i="1"/>
  <c r="BX4" i="1" s="1"/>
  <c r="AX3" i="1"/>
  <c r="AJ4" i="1" s="1"/>
  <c r="DE3" i="1"/>
  <c r="CQ4" i="1" s="1"/>
  <c r="T3" i="1"/>
  <c r="AZ3" i="1"/>
  <c r="CM3" i="1"/>
  <c r="V3" i="1"/>
  <c r="DG3" i="1"/>
  <c r="AK5" i="1"/>
  <c r="CB4" i="1"/>
  <c r="CE4" i="1" s="1"/>
  <c r="CR5" i="1"/>
  <c r="AI58" i="1"/>
  <c r="AB17" i="1"/>
  <c r="J17" i="1"/>
  <c r="G18" i="1"/>
  <c r="AF6" i="1"/>
  <c r="AA7" i="1"/>
  <c r="I5" i="1" l="1"/>
  <c r="K5" i="1" s="1"/>
  <c r="CI4" i="1"/>
  <c r="BE5" i="1"/>
  <c r="BH5" i="1" s="1"/>
  <c r="BK7" i="1"/>
  <c r="BQ7" i="1" s="1"/>
  <c r="CV4" i="1"/>
  <c r="CX4" i="1" s="1"/>
  <c r="CC4" i="1"/>
  <c r="R4" i="1"/>
  <c r="AN5" i="1"/>
  <c r="AR5" i="1" s="1"/>
  <c r="AV4" i="1"/>
  <c r="AM58" i="1"/>
  <c r="CS4" i="1"/>
  <c r="BZ4" i="1"/>
  <c r="AO4" i="1"/>
  <c r="AQ4" i="1" s="1"/>
  <c r="AL4" i="1"/>
  <c r="BY5" i="1"/>
  <c r="CU5" i="1"/>
  <c r="CY5" i="1" s="1"/>
  <c r="AI59" i="1"/>
  <c r="H4" i="1"/>
  <c r="AB18" i="1"/>
  <c r="J18" i="1"/>
  <c r="G19" i="1"/>
  <c r="AC7" i="1"/>
  <c r="AD7" i="1" s="1"/>
  <c r="AE7" i="1" s="1"/>
  <c r="N5" i="1" l="1"/>
  <c r="BF5" i="1"/>
  <c r="BO5" i="1"/>
  <c r="BL5" i="1"/>
  <c r="BE6" i="1" s="1"/>
  <c r="BH6" i="1" s="1"/>
  <c r="CD4" i="1"/>
  <c r="CJ4" i="1" s="1"/>
  <c r="BD8" i="1"/>
  <c r="P5" i="1"/>
  <c r="DD4" i="1"/>
  <c r="DC5" i="1"/>
  <c r="CH4" i="1"/>
  <c r="AK6" i="1"/>
  <c r="AV5" i="1"/>
  <c r="L4" i="1"/>
  <c r="AM59" i="1"/>
  <c r="AW4" i="1"/>
  <c r="AP4" i="1"/>
  <c r="CW4" i="1"/>
  <c r="CR6" i="1"/>
  <c r="CB5" i="1"/>
  <c r="AI60" i="1"/>
  <c r="AB19" i="1"/>
  <c r="J19" i="1"/>
  <c r="G20" i="1"/>
  <c r="AA8" i="1"/>
  <c r="AF7" i="1"/>
  <c r="M4" i="1" l="1"/>
  <c r="R5" i="1"/>
  <c r="BF6" i="1"/>
  <c r="BP5" i="1"/>
  <c r="BT5" i="1" s="1"/>
  <c r="BO6" i="1"/>
  <c r="BL6" i="1"/>
  <c r="BE7" i="1" s="1"/>
  <c r="BH7" i="1" s="1"/>
  <c r="CE5" i="1"/>
  <c r="BY6" i="1" s="1"/>
  <c r="AN6" i="1"/>
  <c r="AR6" i="1" s="1"/>
  <c r="Q4" i="1"/>
  <c r="BI8" i="1"/>
  <c r="BJ8" i="1" s="1"/>
  <c r="O4" i="1"/>
  <c r="AM60" i="1"/>
  <c r="CL4" i="1"/>
  <c r="DF4" i="1"/>
  <c r="CU6" i="1"/>
  <c r="CY6" i="1" s="1"/>
  <c r="AI61" i="1"/>
  <c r="I6" i="1"/>
  <c r="AB20" i="1"/>
  <c r="J20" i="1"/>
  <c r="G21" i="1"/>
  <c r="AC8" i="1"/>
  <c r="AD8" i="1" s="1"/>
  <c r="AE8" i="1" s="1"/>
  <c r="S4" i="1" l="1"/>
  <c r="BO7" i="1"/>
  <c r="BP6" i="1"/>
  <c r="BT6" i="1" s="1"/>
  <c r="BF7" i="1"/>
  <c r="BL7" i="1"/>
  <c r="BE8" i="1" s="1"/>
  <c r="BH8" i="1" s="1"/>
  <c r="BL8" i="1" s="1"/>
  <c r="BE9" i="1" s="1"/>
  <c r="BH9" i="1" s="1"/>
  <c r="CI5" i="1"/>
  <c r="AV6" i="1"/>
  <c r="AK7" i="1"/>
  <c r="BK8" i="1"/>
  <c r="BQ8" i="1" s="1"/>
  <c r="CB6" i="1"/>
  <c r="K6" i="1"/>
  <c r="N6" i="1" s="1"/>
  <c r="W4" i="1"/>
  <c r="AM61" i="1"/>
  <c r="DE4" i="1"/>
  <c r="CQ5" i="1" s="1"/>
  <c r="CK4" i="1"/>
  <c r="BX5" i="1" s="1"/>
  <c r="CM4" i="1"/>
  <c r="DG4" i="1"/>
  <c r="AY4" i="1"/>
  <c r="CR7" i="1"/>
  <c r="AI62" i="1"/>
  <c r="AB21" i="1"/>
  <c r="J21" i="1"/>
  <c r="G22" i="1"/>
  <c r="AA9" i="1"/>
  <c r="AF8" i="1"/>
  <c r="BP7" i="1" l="1"/>
  <c r="BT7" i="1" s="1"/>
  <c r="BF8" i="1"/>
  <c r="BO8" i="1"/>
  <c r="CE6" i="1"/>
  <c r="CI6" i="1" s="1"/>
  <c r="BP8" i="1"/>
  <c r="BT8" i="1" s="1"/>
  <c r="BL9" i="1"/>
  <c r="BE10" i="1" s="1"/>
  <c r="BH10" i="1" s="1"/>
  <c r="AN7" i="1"/>
  <c r="AR7" i="1" s="1"/>
  <c r="BD9" i="1"/>
  <c r="P6" i="1"/>
  <c r="CU7" i="1"/>
  <c r="CY7" i="1" s="1"/>
  <c r="DC6" i="1"/>
  <c r="CV5" i="1"/>
  <c r="CX5" i="1" s="1"/>
  <c r="CC5" i="1"/>
  <c r="AM62" i="1"/>
  <c r="AZ4" i="1"/>
  <c r="AX4" i="1"/>
  <c r="AJ5" i="1" s="1"/>
  <c r="U4" i="1"/>
  <c r="BZ5" i="1"/>
  <c r="CS5" i="1"/>
  <c r="AI63" i="1"/>
  <c r="AB22" i="1"/>
  <c r="J22" i="1"/>
  <c r="G23" i="1"/>
  <c r="AC9" i="1"/>
  <c r="AD9" i="1" s="1"/>
  <c r="AE9" i="1" s="1"/>
  <c r="R6" i="1" l="1"/>
  <c r="CR8" i="1"/>
  <c r="BY7" i="1"/>
  <c r="CB7" i="1" s="1"/>
  <c r="BI9" i="1"/>
  <c r="BO9" i="1" s="1"/>
  <c r="BL10" i="1"/>
  <c r="BP10" i="1" s="1"/>
  <c r="BP9" i="1"/>
  <c r="AK8" i="1"/>
  <c r="AV7" i="1"/>
  <c r="BF9" i="1"/>
  <c r="CD5" i="1"/>
  <c r="CJ5" i="1" s="1"/>
  <c r="DD5" i="1"/>
  <c r="CH5" i="1"/>
  <c r="I7" i="1"/>
  <c r="AO5" i="1"/>
  <c r="AQ5" i="1" s="1"/>
  <c r="AM63" i="1"/>
  <c r="T4" i="1"/>
  <c r="AL5" i="1"/>
  <c r="V4" i="1"/>
  <c r="CW5" i="1"/>
  <c r="CL5" i="1"/>
  <c r="AI64" i="1"/>
  <c r="AB23" i="1"/>
  <c r="J23" i="1"/>
  <c r="G24" i="1"/>
  <c r="AA10" i="1"/>
  <c r="AF9" i="1"/>
  <c r="CU8" i="1" l="1"/>
  <c r="CY8" i="1" s="1"/>
  <c r="DC7" i="1"/>
  <c r="BK9" i="1"/>
  <c r="BQ9" i="1" s="1"/>
  <c r="BT9" i="1" s="1"/>
  <c r="BJ9" i="1"/>
  <c r="CE7" i="1"/>
  <c r="BY8" i="1" s="1"/>
  <c r="BE11" i="1"/>
  <c r="BH11" i="1" s="1"/>
  <c r="BL11" i="1" s="1"/>
  <c r="BE12" i="1" s="1"/>
  <c r="BH12" i="1" s="1"/>
  <c r="AN8" i="1"/>
  <c r="AR8" i="1" s="1"/>
  <c r="AW5" i="1"/>
  <c r="K7" i="1"/>
  <c r="N7" i="1" s="1"/>
  <c r="AP5" i="1"/>
  <c r="H5" i="1"/>
  <c r="AM64" i="1"/>
  <c r="CK5" i="1"/>
  <c r="BX6" i="1" s="1"/>
  <c r="CM5" i="1"/>
  <c r="DF5" i="1"/>
  <c r="AI65" i="1"/>
  <c r="AB24" i="1"/>
  <c r="J24" i="1"/>
  <c r="G25" i="1"/>
  <c r="AC10" i="1"/>
  <c r="AD10" i="1" s="1"/>
  <c r="AE10" i="1" s="1"/>
  <c r="BD10" i="1" l="1"/>
  <c r="CR9" i="1"/>
  <c r="CI7" i="1"/>
  <c r="CB8" i="1"/>
  <c r="CE8" i="1" s="1"/>
  <c r="BY9" i="1" s="1"/>
  <c r="BL12" i="1"/>
  <c r="BE13" i="1" s="1"/>
  <c r="BP11" i="1"/>
  <c r="AV8" i="1"/>
  <c r="AK9" i="1"/>
  <c r="BI10" i="1"/>
  <c r="BO10" i="1" s="1"/>
  <c r="BF10" i="1"/>
  <c r="P7" i="1"/>
  <c r="I8" i="1" s="1"/>
  <c r="DC8" i="1"/>
  <c r="L5" i="1"/>
  <c r="AM65" i="1"/>
  <c r="DE5" i="1"/>
  <c r="CQ6" i="1" s="1"/>
  <c r="DG5" i="1"/>
  <c r="AY5" i="1"/>
  <c r="CC6" i="1"/>
  <c r="BZ6" i="1"/>
  <c r="CU9" i="1"/>
  <c r="AI66" i="1"/>
  <c r="AB25" i="1"/>
  <c r="J25" i="1"/>
  <c r="G26" i="1"/>
  <c r="AF10" i="1"/>
  <c r="AA11" i="1"/>
  <c r="M5" i="1" l="1"/>
  <c r="CY9" i="1"/>
  <c r="DC9" i="1" s="1"/>
  <c r="BP12" i="1"/>
  <c r="CI8" i="1"/>
  <c r="BH13" i="1"/>
  <c r="BL13" i="1" s="1"/>
  <c r="AN9" i="1"/>
  <c r="AR9" i="1" s="1"/>
  <c r="AV9" i="1" s="1"/>
  <c r="Q5" i="1"/>
  <c r="CH6" i="1"/>
  <c r="CD6" i="1"/>
  <c r="CJ6" i="1" s="1"/>
  <c r="BJ10" i="1"/>
  <c r="BK10" i="1"/>
  <c r="BD11" i="1" s="1"/>
  <c r="R7" i="1"/>
  <c r="K8" i="1"/>
  <c r="N8" i="1" s="1"/>
  <c r="O5" i="1"/>
  <c r="S5" i="1" s="1"/>
  <c r="AM66" i="1"/>
  <c r="U5" i="1"/>
  <c r="AZ5" i="1"/>
  <c r="AX5" i="1"/>
  <c r="AJ6" i="1" s="1"/>
  <c r="CV6" i="1"/>
  <c r="CX6" i="1" s="1"/>
  <c r="CS6" i="1"/>
  <c r="CB9" i="1"/>
  <c r="AI67" i="1"/>
  <c r="AB26" i="1"/>
  <c r="J26" i="1"/>
  <c r="G27" i="1"/>
  <c r="AC11" i="1"/>
  <c r="AD11" i="1" s="1"/>
  <c r="AE11" i="1" s="1"/>
  <c r="CR10" i="1" l="1"/>
  <c r="CE9" i="1"/>
  <c r="CI9" i="1" s="1"/>
  <c r="BP13" i="1"/>
  <c r="BE14" i="1"/>
  <c r="BH14" i="1" s="1"/>
  <c r="BL14" i="1" s="1"/>
  <c r="BE15" i="1" s="1"/>
  <c r="BH15" i="1" s="1"/>
  <c r="AK10" i="1"/>
  <c r="BI11" i="1"/>
  <c r="BJ11" i="1" s="1"/>
  <c r="BF11" i="1"/>
  <c r="BQ10" i="1"/>
  <c r="BT10" i="1" s="1"/>
  <c r="P8" i="1"/>
  <c r="R8" i="1" s="1"/>
  <c r="DD6" i="1"/>
  <c r="AO6" i="1"/>
  <c r="AQ6" i="1" s="1"/>
  <c r="W5" i="1"/>
  <c r="AM67" i="1"/>
  <c r="T5" i="1"/>
  <c r="AL6" i="1"/>
  <c r="V5" i="1"/>
  <c r="CL6" i="1"/>
  <c r="CW6" i="1"/>
  <c r="AI68" i="1"/>
  <c r="AB27" i="1"/>
  <c r="J27" i="1"/>
  <c r="G28" i="1"/>
  <c r="AA12" i="1"/>
  <c r="AF11" i="1"/>
  <c r="CU10" i="1" l="1"/>
  <c r="CY10" i="1" s="1"/>
  <c r="DC10" i="1" s="1"/>
  <c r="BY10" i="1"/>
  <c r="CB10" i="1" s="1"/>
  <c r="BO11" i="1"/>
  <c r="BP14" i="1"/>
  <c r="BL15" i="1"/>
  <c r="BE16" i="1" s="1"/>
  <c r="AN10" i="1"/>
  <c r="AR10" i="1" s="1"/>
  <c r="AK11" i="1" s="1"/>
  <c r="AW6" i="1"/>
  <c r="BK11" i="1"/>
  <c r="I9" i="1"/>
  <c r="AP6" i="1"/>
  <c r="H6" i="1"/>
  <c r="AM68" i="1"/>
  <c r="CK6" i="1"/>
  <c r="BX7" i="1" s="1"/>
  <c r="AY6" i="1"/>
  <c r="CM6" i="1"/>
  <c r="DF6" i="1"/>
  <c r="AI69" i="1"/>
  <c r="AB28" i="1"/>
  <c r="J28" i="1"/>
  <c r="G29" i="1"/>
  <c r="AC12" i="1"/>
  <c r="AD12" i="1" s="1"/>
  <c r="AE12" i="1" s="1"/>
  <c r="CR11" i="1" l="1"/>
  <c r="CE10" i="1"/>
  <c r="BY11" i="1" s="1"/>
  <c r="BH16" i="1"/>
  <c r="BL16" i="1" s="1"/>
  <c r="BP15" i="1"/>
  <c r="AN11" i="1"/>
  <c r="AR11" i="1" s="1"/>
  <c r="AK12" i="1" s="1"/>
  <c r="AV10" i="1"/>
  <c r="BD12" i="1"/>
  <c r="BQ11" i="1"/>
  <c r="BT11" i="1" s="1"/>
  <c r="K9" i="1"/>
  <c r="N9" i="1" s="1"/>
  <c r="L6" i="1"/>
  <c r="AM69" i="1"/>
  <c r="DE6" i="1"/>
  <c r="CQ7" i="1" s="1"/>
  <c r="AX6" i="1"/>
  <c r="AJ7" i="1" s="1"/>
  <c r="DG6" i="1"/>
  <c r="AZ6" i="1"/>
  <c r="CC7" i="1"/>
  <c r="BZ7" i="1"/>
  <c r="AI70" i="1"/>
  <c r="AB29" i="1"/>
  <c r="J29" i="1"/>
  <c r="G30" i="1"/>
  <c r="AF12" i="1"/>
  <c r="AA13" i="1"/>
  <c r="O6" i="1" l="1"/>
  <c r="CU11" i="1"/>
  <c r="CY11" i="1" s="1"/>
  <c r="DC11" i="1" s="1"/>
  <c r="CI10" i="1"/>
  <c r="BE17" i="1"/>
  <c r="BP16" i="1"/>
  <c r="AN12" i="1"/>
  <c r="AR12" i="1" s="1"/>
  <c r="AV11" i="1"/>
  <c r="Q6" i="1"/>
  <c r="CD7" i="1"/>
  <c r="CJ7" i="1" s="1"/>
  <c r="BF12" i="1"/>
  <c r="BI12" i="1"/>
  <c r="BJ12" i="1" s="1"/>
  <c r="P9" i="1"/>
  <c r="I10" i="1" s="1"/>
  <c r="M6" i="1"/>
  <c r="CH7" i="1"/>
  <c r="AO7" i="1"/>
  <c r="AQ7" i="1" s="1"/>
  <c r="AM70" i="1"/>
  <c r="AL7" i="1"/>
  <c r="CV7" i="1"/>
  <c r="CX7" i="1" s="1"/>
  <c r="CS7" i="1"/>
  <c r="CB11" i="1"/>
  <c r="AI71" i="1"/>
  <c r="AB30" i="1"/>
  <c r="J30" i="1"/>
  <c r="G31" i="1"/>
  <c r="AC13" i="1"/>
  <c r="AD13" i="1" s="1"/>
  <c r="AE13" i="1" s="1"/>
  <c r="CR12" i="1" l="1"/>
  <c r="CE11" i="1"/>
  <c r="BY12" i="1" s="1"/>
  <c r="BH17" i="1"/>
  <c r="BO12" i="1"/>
  <c r="AV12" i="1"/>
  <c r="AK13" i="1"/>
  <c r="AW7" i="1"/>
  <c r="BK12" i="1"/>
  <c r="BQ12" i="1" s="1"/>
  <c r="BT12" i="1" s="1"/>
  <c r="K10" i="1"/>
  <c r="N10" i="1" s="1"/>
  <c r="R9" i="1"/>
  <c r="DD7" i="1"/>
  <c r="AP7" i="1"/>
  <c r="S6" i="1"/>
  <c r="W6" i="1" s="1"/>
  <c r="AM71" i="1"/>
  <c r="CW7" i="1"/>
  <c r="AI72" i="1"/>
  <c r="AB31" i="1"/>
  <c r="J31" i="1"/>
  <c r="U6" i="1"/>
  <c r="G32" i="1"/>
  <c r="AA14" i="1"/>
  <c r="AF13" i="1"/>
  <c r="CU12" i="1" l="1"/>
  <c r="CY12" i="1" s="1"/>
  <c r="CI11" i="1"/>
  <c r="BL17" i="1"/>
  <c r="BE18" i="1" s="1"/>
  <c r="AN13" i="1"/>
  <c r="AR13" i="1" s="1"/>
  <c r="BD13" i="1"/>
  <c r="P10" i="1"/>
  <c r="R10" i="1" s="1"/>
  <c r="CB12" i="1"/>
  <c r="AM72" i="1"/>
  <c r="T6" i="1"/>
  <c r="V6" i="1"/>
  <c r="AY7" i="1"/>
  <c r="DF7" i="1"/>
  <c r="CL7" i="1"/>
  <c r="AI73" i="1"/>
  <c r="AB32" i="1"/>
  <c r="J32" i="1"/>
  <c r="G33" i="1"/>
  <c r="AC14" i="1"/>
  <c r="AD14" i="1" s="1"/>
  <c r="AE14" i="1" s="1"/>
  <c r="DC12" i="1" l="1"/>
  <c r="CR13" i="1"/>
  <c r="CE12" i="1"/>
  <c r="CI12" i="1" s="1"/>
  <c r="BH18" i="1"/>
  <c r="BL18" i="1" s="1"/>
  <c r="BE19" i="1" s="1"/>
  <c r="BP17" i="1"/>
  <c r="AK14" i="1"/>
  <c r="AV13" i="1"/>
  <c r="BI13" i="1"/>
  <c r="BJ13" i="1" s="1"/>
  <c r="BF13" i="1"/>
  <c r="I11" i="1"/>
  <c r="H7" i="1"/>
  <c r="AM73" i="1"/>
  <c r="DE7" i="1"/>
  <c r="CQ8" i="1" s="1"/>
  <c r="CM7" i="1"/>
  <c r="CK7" i="1"/>
  <c r="BX8" i="1" s="1"/>
  <c r="AZ7" i="1"/>
  <c r="AX7" i="1"/>
  <c r="AJ8" i="1" s="1"/>
  <c r="DG7" i="1"/>
  <c r="AI74" i="1"/>
  <c r="AB33" i="1"/>
  <c r="J33" i="1"/>
  <c r="G34" i="1"/>
  <c r="AA15" i="1"/>
  <c r="AF14" i="1"/>
  <c r="BY13" i="1" l="1"/>
  <c r="CU13" i="1"/>
  <c r="CY13" i="1" s="1"/>
  <c r="BH19" i="1"/>
  <c r="BL19" i="1" s="1"/>
  <c r="BE20" i="1" s="1"/>
  <c r="BP18" i="1"/>
  <c r="BO13" i="1"/>
  <c r="AN14" i="1"/>
  <c r="BK13" i="1"/>
  <c r="BD14" i="1" s="1"/>
  <c r="K11" i="1"/>
  <c r="N11" i="1" s="1"/>
  <c r="CB13" i="1"/>
  <c r="CE13" i="1" s="1"/>
  <c r="AO8" i="1"/>
  <c r="AQ8" i="1" s="1"/>
  <c r="L7" i="1"/>
  <c r="AM74" i="1"/>
  <c r="AL8" i="1"/>
  <c r="CC8" i="1"/>
  <c r="BZ8" i="1"/>
  <c r="CV8" i="1"/>
  <c r="CX8" i="1" s="1"/>
  <c r="CS8" i="1"/>
  <c r="AI75" i="1"/>
  <c r="AB34" i="1"/>
  <c r="J34" i="1"/>
  <c r="G35" i="1"/>
  <c r="AC15" i="1"/>
  <c r="AD15" i="1" s="1"/>
  <c r="AE15" i="1" s="1"/>
  <c r="O7" i="1" l="1"/>
  <c r="DC13" i="1"/>
  <c r="BP19" i="1"/>
  <c r="CI13" i="1"/>
  <c r="BH20" i="1"/>
  <c r="BL20" i="1" s="1"/>
  <c r="BE21" i="1" s="1"/>
  <c r="BI14" i="1"/>
  <c r="BJ14" i="1" s="1"/>
  <c r="AR14" i="1"/>
  <c r="AV14" i="1" s="1"/>
  <c r="AW8" i="1"/>
  <c r="Q7" i="1"/>
  <c r="BF14" i="1"/>
  <c r="BQ13" i="1"/>
  <c r="BT13" i="1" s="1"/>
  <c r="CD8" i="1"/>
  <c r="CJ8" i="1" s="1"/>
  <c r="BY14" i="1"/>
  <c r="BK14" i="1"/>
  <c r="BQ14" i="1" s="1"/>
  <c r="BT14" i="1" s="1"/>
  <c r="P11" i="1"/>
  <c r="I12" i="1" s="1"/>
  <c r="M7" i="1"/>
  <c r="DD8" i="1"/>
  <c r="CH8" i="1"/>
  <c r="AP8" i="1"/>
  <c r="AM75" i="1"/>
  <c r="CW8" i="1"/>
  <c r="AI76" i="1"/>
  <c r="AB35" i="1"/>
  <c r="J35" i="1"/>
  <c r="G36" i="1"/>
  <c r="AA16" i="1"/>
  <c r="AF15" i="1"/>
  <c r="CR14" i="1" l="1"/>
  <c r="BO14" i="1"/>
  <c r="BP20" i="1"/>
  <c r="BH21" i="1"/>
  <c r="BL21" i="1" s="1"/>
  <c r="AK15" i="1"/>
  <c r="CB14" i="1"/>
  <c r="BD15" i="1"/>
  <c r="R11" i="1"/>
  <c r="K12" i="1"/>
  <c r="N12" i="1" s="1"/>
  <c r="S7" i="1"/>
  <c r="W7" i="1" s="1"/>
  <c r="AM76" i="1"/>
  <c r="AY8" i="1"/>
  <c r="CL8" i="1"/>
  <c r="AI77" i="1"/>
  <c r="AB36" i="1"/>
  <c r="J36" i="1"/>
  <c r="G37" i="1"/>
  <c r="AC16" i="1"/>
  <c r="AD16" i="1" s="1"/>
  <c r="AE16" i="1" s="1"/>
  <c r="CU14" i="1" l="1"/>
  <c r="CY14" i="1" s="1"/>
  <c r="DC14" i="1" s="1"/>
  <c r="CE14" i="1"/>
  <c r="BY15" i="1" s="1"/>
  <c r="BP21" i="1"/>
  <c r="BE22" i="1"/>
  <c r="AN15" i="1"/>
  <c r="AR15" i="1" s="1"/>
  <c r="AV15" i="1" s="1"/>
  <c r="BI15" i="1"/>
  <c r="BJ15" i="1" s="1"/>
  <c r="BF15" i="1"/>
  <c r="P12" i="1"/>
  <c r="I13" i="1" s="1"/>
  <c r="AM77" i="1"/>
  <c r="CK8" i="1"/>
  <c r="BX9" i="1" s="1"/>
  <c r="AZ8" i="1"/>
  <c r="AX8" i="1"/>
  <c r="AJ9" i="1" s="1"/>
  <c r="CM8" i="1"/>
  <c r="DF8" i="1"/>
  <c r="U7" i="1"/>
  <c r="AI78" i="1"/>
  <c r="AB37" i="1"/>
  <c r="J37" i="1"/>
  <c r="G38" i="1"/>
  <c r="AA17" i="1"/>
  <c r="AC17" i="1" s="1"/>
  <c r="AF16" i="1"/>
  <c r="CI14" i="1" l="1"/>
  <c r="CB15" i="1"/>
  <c r="BH22" i="1"/>
  <c r="BL22" i="1" s="1"/>
  <c r="BO15" i="1"/>
  <c r="AK16" i="1"/>
  <c r="BK15" i="1"/>
  <c r="K13" i="1"/>
  <c r="N13" i="1" s="1"/>
  <c r="R12" i="1"/>
  <c r="CC9" i="1"/>
  <c r="AO9" i="1"/>
  <c r="AQ9" i="1" s="1"/>
  <c r="AM78" i="1"/>
  <c r="DG8" i="1"/>
  <c r="DE8" i="1"/>
  <c r="CQ9" i="1" s="1"/>
  <c r="V7" i="1"/>
  <c r="T7" i="1"/>
  <c r="AL9" i="1"/>
  <c r="BZ9" i="1"/>
  <c r="AI79" i="1"/>
  <c r="AB38" i="1"/>
  <c r="J38" i="1"/>
  <c r="G39" i="1"/>
  <c r="AD17" i="1"/>
  <c r="AE17" i="1" s="1"/>
  <c r="CE15" i="1" l="1"/>
  <c r="BY16" i="1" s="1"/>
  <c r="BE23" i="1"/>
  <c r="BP22" i="1"/>
  <c r="AN16" i="1"/>
  <c r="AR16" i="1" s="1"/>
  <c r="AK17" i="1" s="1"/>
  <c r="CH9" i="1"/>
  <c r="CD9" i="1"/>
  <c r="CJ9" i="1" s="1"/>
  <c r="BD16" i="1"/>
  <c r="BQ15" i="1"/>
  <c r="BT15" i="1" s="1"/>
  <c r="P13" i="1"/>
  <c r="I14" i="1" s="1"/>
  <c r="AW9" i="1"/>
  <c r="H8" i="1"/>
  <c r="AA18" i="1"/>
  <c r="AC18" i="1" s="1"/>
  <c r="AM79" i="1"/>
  <c r="AP9" i="1"/>
  <c r="CV9" i="1"/>
  <c r="CX9" i="1" s="1"/>
  <c r="CS9" i="1"/>
  <c r="AI80" i="1"/>
  <c r="AB39" i="1"/>
  <c r="J39" i="1"/>
  <c r="G40" i="1"/>
  <c r="AF17" i="1"/>
  <c r="CI15" i="1" l="1"/>
  <c r="CB16" i="1"/>
  <c r="CE16" i="1" s="1"/>
  <c r="BY17" i="1" s="1"/>
  <c r="BH23" i="1"/>
  <c r="BL23" i="1" s="1"/>
  <c r="AN17" i="1"/>
  <c r="AR17" i="1" s="1"/>
  <c r="AK18" i="1" s="1"/>
  <c r="AV16" i="1"/>
  <c r="BI16" i="1"/>
  <c r="BJ16" i="1" s="1"/>
  <c r="BF16" i="1"/>
  <c r="K14" i="1"/>
  <c r="N14" i="1" s="1"/>
  <c r="R13" i="1"/>
  <c r="DD9" i="1"/>
  <c r="L8" i="1"/>
  <c r="AM80" i="1"/>
  <c r="AY9" i="1"/>
  <c r="CL9" i="1"/>
  <c r="CW9" i="1"/>
  <c r="AI81" i="1"/>
  <c r="AB40" i="1"/>
  <c r="J40" i="1"/>
  <c r="G41" i="1"/>
  <c r="AD18" i="1"/>
  <c r="AE18" i="1" s="1"/>
  <c r="O8" i="1" l="1"/>
  <c r="CI16" i="1"/>
  <c r="CB17" i="1"/>
  <c r="BE24" i="1"/>
  <c r="BP23" i="1"/>
  <c r="BO16" i="1"/>
  <c r="AN18" i="1"/>
  <c r="AR18" i="1" s="1"/>
  <c r="AV17" i="1"/>
  <c r="Q8" i="1"/>
  <c r="BK16" i="1"/>
  <c r="BQ16" i="1" s="1"/>
  <c r="BT16" i="1" s="1"/>
  <c r="P14" i="1"/>
  <c r="I15" i="1" s="1"/>
  <c r="M8" i="1"/>
  <c r="AM81" i="1"/>
  <c r="CK9" i="1"/>
  <c r="BX10" i="1" s="1"/>
  <c r="AZ9" i="1"/>
  <c r="AX9" i="1"/>
  <c r="AJ10" i="1" s="1"/>
  <c r="CM9" i="1"/>
  <c r="DF9" i="1"/>
  <c r="AI82" i="1"/>
  <c r="AB41" i="1"/>
  <c r="J41" i="1"/>
  <c r="G42" i="1"/>
  <c r="AA19" i="1"/>
  <c r="AF18" i="1"/>
  <c r="CE17" i="1" l="1"/>
  <c r="BY18" i="1" s="1"/>
  <c r="BH24" i="1"/>
  <c r="BL24" i="1" s="1"/>
  <c r="AK19" i="1"/>
  <c r="AV18" i="1"/>
  <c r="BD17" i="1"/>
  <c r="K15" i="1"/>
  <c r="N15" i="1" s="1"/>
  <c r="R14" i="1"/>
  <c r="AO10" i="1"/>
  <c r="AQ10" i="1" s="1"/>
  <c r="S8" i="1"/>
  <c r="W8" i="1" s="1"/>
  <c r="AM82" i="1"/>
  <c r="DE9" i="1"/>
  <c r="CQ10" i="1" s="1"/>
  <c r="AL10" i="1"/>
  <c r="DG9" i="1"/>
  <c r="U8" i="1"/>
  <c r="CC10" i="1"/>
  <c r="BZ10" i="1"/>
  <c r="AI83" i="1"/>
  <c r="AB42" i="1"/>
  <c r="J42" i="1"/>
  <c r="G43" i="1"/>
  <c r="AC19" i="1"/>
  <c r="CB18" i="1" l="1"/>
  <c r="CE18" i="1" s="1"/>
  <c r="BY19" i="1" s="1"/>
  <c r="CI17" i="1"/>
  <c r="BP24" i="1"/>
  <c r="BE25" i="1"/>
  <c r="AN19" i="1"/>
  <c r="AR19" i="1" s="1"/>
  <c r="AV19" i="1" s="1"/>
  <c r="CD10" i="1"/>
  <c r="CJ10" i="1" s="1"/>
  <c r="BI17" i="1"/>
  <c r="BJ17" i="1" s="1"/>
  <c r="BF17" i="1"/>
  <c r="P15" i="1"/>
  <c r="R15" i="1" s="1"/>
  <c r="CV10" i="1"/>
  <c r="CX10" i="1" s="1"/>
  <c r="CH10" i="1"/>
  <c r="AW10" i="1"/>
  <c r="AP10" i="1"/>
  <c r="AM83" i="1"/>
  <c r="V8" i="1"/>
  <c r="T8" i="1"/>
  <c r="H9" i="1" s="1"/>
  <c r="AY10" i="1"/>
  <c r="CS10" i="1"/>
  <c r="AI84" i="1"/>
  <c r="AB43" i="1"/>
  <c r="J43" i="1"/>
  <c r="G44" i="1"/>
  <c r="AD19" i="1"/>
  <c r="AE19" i="1" s="1"/>
  <c r="CI18" i="1" l="1"/>
  <c r="BH25" i="1"/>
  <c r="BL25" i="1" s="1"/>
  <c r="BO17" i="1"/>
  <c r="AK20" i="1"/>
  <c r="CB19" i="1"/>
  <c r="BK17" i="1"/>
  <c r="I16" i="1"/>
  <c r="CW10" i="1"/>
  <c r="DD10" i="1"/>
  <c r="L9" i="1"/>
  <c r="Q9" i="1" s="1"/>
  <c r="AM84" i="1"/>
  <c r="AZ10" i="1"/>
  <c r="AX10" i="1"/>
  <c r="AJ11" i="1" s="1"/>
  <c r="DF10" i="1"/>
  <c r="AI85" i="1"/>
  <c r="AB44" i="1"/>
  <c r="J44" i="1"/>
  <c r="G45" i="1"/>
  <c r="AA20" i="1"/>
  <c r="AF19" i="1"/>
  <c r="CE19" i="1" l="1"/>
  <c r="CI19" i="1" s="1"/>
  <c r="BP25" i="1"/>
  <c r="BE26" i="1"/>
  <c r="AN20" i="1"/>
  <c r="AR20" i="1" s="1"/>
  <c r="AV20" i="1" s="1"/>
  <c r="BQ17" i="1"/>
  <c r="BT17" i="1" s="1"/>
  <c r="BD18" i="1"/>
  <c r="K16" i="1"/>
  <c r="N16" i="1" s="1"/>
  <c r="M9" i="1"/>
  <c r="O9" i="1"/>
  <c r="AM85" i="1"/>
  <c r="DE10" i="1"/>
  <c r="CQ11" i="1" s="1"/>
  <c r="DG10" i="1"/>
  <c r="CL10" i="1"/>
  <c r="AO11" i="1"/>
  <c r="AQ11" i="1" s="1"/>
  <c r="AL11" i="1"/>
  <c r="AI86" i="1"/>
  <c r="AB45" i="1"/>
  <c r="J45" i="1"/>
  <c r="G46" i="1"/>
  <c r="AC20" i="1"/>
  <c r="BY20" i="1" l="1"/>
  <c r="CB20" i="1" s="1"/>
  <c r="BH26" i="1"/>
  <c r="BL26" i="1" s="1"/>
  <c r="BP26" i="1" s="1"/>
  <c r="AK21" i="1"/>
  <c r="AN21" i="1" s="1"/>
  <c r="AR21" i="1" s="1"/>
  <c r="AV21" i="1" s="1"/>
  <c r="BF18" i="1"/>
  <c r="BI18" i="1"/>
  <c r="BJ18" i="1" s="1"/>
  <c r="P16" i="1"/>
  <c r="I17" i="1" s="1"/>
  <c r="AW11" i="1"/>
  <c r="S9" i="1"/>
  <c r="W9" i="1" s="1"/>
  <c r="AM86" i="1"/>
  <c r="CM10" i="1"/>
  <c r="CK10" i="1"/>
  <c r="BX11" i="1" s="1"/>
  <c r="CV11" i="1"/>
  <c r="CX11" i="1" s="1"/>
  <c r="CS11" i="1"/>
  <c r="AP11" i="1"/>
  <c r="AI87" i="1"/>
  <c r="AB46" i="1"/>
  <c r="J46" i="1"/>
  <c r="G47" i="1"/>
  <c r="AD20" i="1"/>
  <c r="AE20" i="1" s="1"/>
  <c r="CE20" i="1" l="1"/>
  <c r="CI20" i="1" s="1"/>
  <c r="BE27" i="1"/>
  <c r="BO18" i="1"/>
  <c r="AK22" i="1"/>
  <c r="BK18" i="1"/>
  <c r="BQ18" i="1" s="1"/>
  <c r="BT18" i="1" s="1"/>
  <c r="K17" i="1"/>
  <c r="N17" i="1" s="1"/>
  <c r="R16" i="1"/>
  <c r="DD11" i="1"/>
  <c r="AM87" i="1"/>
  <c r="U9" i="1"/>
  <c r="BZ11" i="1"/>
  <c r="CC11" i="1"/>
  <c r="CW11" i="1"/>
  <c r="AI88" i="1"/>
  <c r="AB47" i="1"/>
  <c r="J47" i="1"/>
  <c r="G48" i="1"/>
  <c r="AF20" i="1"/>
  <c r="AA21" i="1"/>
  <c r="BY21" i="1" l="1"/>
  <c r="CB21" i="1" s="1"/>
  <c r="BH27" i="1"/>
  <c r="BL27" i="1" s="1"/>
  <c r="BP27" i="1" s="1"/>
  <c r="AN22" i="1"/>
  <c r="AR22" i="1" s="1"/>
  <c r="AV22" i="1" s="1"/>
  <c r="CD11" i="1"/>
  <c r="CJ11" i="1" s="1"/>
  <c r="BD19" i="1"/>
  <c r="P17" i="1"/>
  <c r="R17" i="1" s="1"/>
  <c r="CH11" i="1"/>
  <c r="AM88" i="1"/>
  <c r="T9" i="1"/>
  <c r="V9" i="1"/>
  <c r="AY11" i="1"/>
  <c r="DF11" i="1"/>
  <c r="AI89" i="1"/>
  <c r="AB48" i="1"/>
  <c r="J48" i="1"/>
  <c r="G49" i="1"/>
  <c r="AC21" i="1"/>
  <c r="CE21" i="1" l="1"/>
  <c r="BE28" i="1"/>
  <c r="AK23" i="1"/>
  <c r="BI19" i="1"/>
  <c r="BJ19" i="1" s="1"/>
  <c r="BF19" i="1"/>
  <c r="I18" i="1"/>
  <c r="H10" i="1"/>
  <c r="AM89" i="1"/>
  <c r="DE11" i="1"/>
  <c r="CQ12" i="1" s="1"/>
  <c r="AZ11" i="1"/>
  <c r="AX11" i="1"/>
  <c r="AJ12" i="1" s="1"/>
  <c r="DG11" i="1"/>
  <c r="CL11" i="1"/>
  <c r="AI90" i="1"/>
  <c r="AB49" i="1"/>
  <c r="J49" i="1"/>
  <c r="G50" i="1"/>
  <c r="AD21" i="1"/>
  <c r="AE21" i="1" s="1"/>
  <c r="BY22" i="1" l="1"/>
  <c r="CB22" i="1" s="1"/>
  <c r="CI21" i="1"/>
  <c r="BH28" i="1"/>
  <c r="BL28" i="1" s="1"/>
  <c r="BP28" i="1" s="1"/>
  <c r="BO19" i="1"/>
  <c r="AN23" i="1"/>
  <c r="BK19" i="1"/>
  <c r="K18" i="1"/>
  <c r="N18" i="1" s="1"/>
  <c r="AO12" i="1"/>
  <c r="AP12" i="1" s="1"/>
  <c r="L10" i="1"/>
  <c r="M10" i="1" s="1"/>
  <c r="AM90" i="1"/>
  <c r="CK11" i="1"/>
  <c r="BX12" i="1" s="1"/>
  <c r="CM11" i="1"/>
  <c r="AL12" i="1"/>
  <c r="CV12" i="1"/>
  <c r="CX12" i="1" s="1"/>
  <c r="CS12" i="1"/>
  <c r="AI91" i="1"/>
  <c r="AB50" i="1"/>
  <c r="J50" i="1"/>
  <c r="G51" i="1"/>
  <c r="AA22" i="1"/>
  <c r="AF21" i="1"/>
  <c r="BE29" i="1" l="1"/>
  <c r="BH29" i="1" s="1"/>
  <c r="BL29" i="1" s="1"/>
  <c r="CE22" i="1"/>
  <c r="BY23" i="1" s="1"/>
  <c r="AR23" i="1"/>
  <c r="AK24" i="1" s="1"/>
  <c r="AQ12" i="1"/>
  <c r="AW12" i="1" s="1"/>
  <c r="Q10" i="1"/>
  <c r="BQ19" i="1"/>
  <c r="BT19" i="1" s="1"/>
  <c r="BD20" i="1"/>
  <c r="P18" i="1"/>
  <c r="R18" i="1" s="1"/>
  <c r="O10" i="1"/>
  <c r="S10" i="1" s="1"/>
  <c r="DD12" i="1"/>
  <c r="AM91" i="1"/>
  <c r="U10" i="1"/>
  <c r="CC12" i="1"/>
  <c r="BZ12" i="1"/>
  <c r="CW12" i="1"/>
  <c r="AI92" i="1"/>
  <c r="AB51" i="1"/>
  <c r="J51" i="1"/>
  <c r="G52" i="1"/>
  <c r="AC22" i="1"/>
  <c r="CI22" i="1" l="1"/>
  <c r="CB23" i="1"/>
  <c r="BE30" i="1"/>
  <c r="BP29" i="1"/>
  <c r="AN24" i="1"/>
  <c r="AR24" i="1" s="1"/>
  <c r="AV23" i="1"/>
  <c r="I19" i="1"/>
  <c r="K19" i="1" s="1"/>
  <c r="CD12" i="1"/>
  <c r="CJ12" i="1" s="1"/>
  <c r="BI20" i="1"/>
  <c r="BJ20" i="1" s="1"/>
  <c r="BF20" i="1"/>
  <c r="CH12" i="1"/>
  <c r="W10" i="1"/>
  <c r="AM92" i="1"/>
  <c r="V10" i="1"/>
  <c r="T10" i="1"/>
  <c r="AY12" i="1"/>
  <c r="DF12" i="1"/>
  <c r="AI93" i="1"/>
  <c r="AB52" i="1"/>
  <c r="J52" i="1"/>
  <c r="G53" i="1"/>
  <c r="AD22" i="1"/>
  <c r="AE22" i="1" s="1"/>
  <c r="CE23" i="1" l="1"/>
  <c r="BY24" i="1" s="1"/>
  <c r="BH30" i="1"/>
  <c r="BL30" i="1" s="1"/>
  <c r="BE31" i="1" s="1"/>
  <c r="BO20" i="1"/>
  <c r="AK25" i="1"/>
  <c r="AV24" i="1"/>
  <c r="N19" i="1"/>
  <c r="BK20" i="1"/>
  <c r="P19" i="1"/>
  <c r="H11" i="1"/>
  <c r="AM93" i="1"/>
  <c r="DE12" i="1"/>
  <c r="CQ13" i="1" s="1"/>
  <c r="AZ12" i="1"/>
  <c r="AX12" i="1"/>
  <c r="AJ13" i="1" s="1"/>
  <c r="DG12" i="1"/>
  <c r="AI94" i="1"/>
  <c r="AB53" i="1"/>
  <c r="J53" i="1"/>
  <c r="G54" i="1"/>
  <c r="AA23" i="1"/>
  <c r="AF22" i="1"/>
  <c r="CI23" i="1" l="1"/>
  <c r="CB24" i="1"/>
  <c r="CE24" i="1" s="1"/>
  <c r="BH31" i="1"/>
  <c r="BL31" i="1" s="1"/>
  <c r="BP31" i="1" s="1"/>
  <c r="BP30" i="1"/>
  <c r="AN25" i="1"/>
  <c r="AR25" i="1" s="1"/>
  <c r="AK26" i="1" s="1"/>
  <c r="I20" i="1"/>
  <c r="BQ20" i="1"/>
  <c r="BT20" i="1" s="1"/>
  <c r="BD21" i="1"/>
  <c r="R19" i="1"/>
  <c r="AO13" i="1"/>
  <c r="AQ13" i="1" s="1"/>
  <c r="L11" i="1"/>
  <c r="M11" i="1" s="1"/>
  <c r="AM94" i="1"/>
  <c r="AL13" i="1"/>
  <c r="CV13" i="1"/>
  <c r="CX13" i="1" s="1"/>
  <c r="CS13" i="1"/>
  <c r="CL12" i="1"/>
  <c r="AI95" i="1"/>
  <c r="AB54" i="1"/>
  <c r="J54" i="1"/>
  <c r="G55" i="1"/>
  <c r="AC23" i="1"/>
  <c r="AD23" i="1" s="1"/>
  <c r="AE23" i="1" s="1"/>
  <c r="CI24" i="1" l="1"/>
  <c r="BY25" i="1"/>
  <c r="BE32" i="1"/>
  <c r="AN26" i="1"/>
  <c r="AR26" i="1" s="1"/>
  <c r="AV26" i="1" s="1"/>
  <c r="AV25" i="1"/>
  <c r="AW13" i="1"/>
  <c r="K20" i="1"/>
  <c r="N20" i="1" s="1"/>
  <c r="Q11" i="1"/>
  <c r="BF21" i="1"/>
  <c r="BI21" i="1"/>
  <c r="BJ21" i="1" s="1"/>
  <c r="O11" i="1"/>
  <c r="S11" i="1" s="1"/>
  <c r="DD13" i="1"/>
  <c r="AM95" i="1"/>
  <c r="AP13" i="1"/>
  <c r="CM12" i="1"/>
  <c r="CK12" i="1"/>
  <c r="BX13" i="1" s="1"/>
  <c r="CW13" i="1"/>
  <c r="AI96" i="1"/>
  <c r="AB55" i="1"/>
  <c r="J55" i="1"/>
  <c r="G56" i="1"/>
  <c r="AA24" i="1"/>
  <c r="AF23" i="1"/>
  <c r="P20" i="1" l="1"/>
  <c r="I21" i="1" s="1"/>
  <c r="CB25" i="1"/>
  <c r="BH32" i="1"/>
  <c r="BL32" i="1" s="1"/>
  <c r="BE33" i="1" s="1"/>
  <c r="BO21" i="1"/>
  <c r="AK27" i="1"/>
  <c r="AN27" i="1" s="1"/>
  <c r="BK21" i="1"/>
  <c r="BD22" i="1" s="1"/>
  <c r="W11" i="1"/>
  <c r="AM96" i="1"/>
  <c r="AY13" i="1"/>
  <c r="DF13" i="1"/>
  <c r="CC13" i="1"/>
  <c r="BZ13" i="1"/>
  <c r="U11" i="1"/>
  <c r="AI97" i="1"/>
  <c r="AB56" i="1"/>
  <c r="J56" i="1"/>
  <c r="G57" i="1"/>
  <c r="AC24" i="1"/>
  <c r="AD24" i="1" s="1"/>
  <c r="K21" i="1" l="1"/>
  <c r="N21" i="1" s="1"/>
  <c r="R20" i="1"/>
  <c r="CE25" i="1"/>
  <c r="BY26" i="1" s="1"/>
  <c r="CB26" i="1" s="1"/>
  <c r="BH33" i="1"/>
  <c r="BL33" i="1" s="1"/>
  <c r="BP32" i="1"/>
  <c r="AR27" i="1"/>
  <c r="AK28" i="1" s="1"/>
  <c r="CD13" i="1"/>
  <c r="CJ13" i="1" s="1"/>
  <c r="BF22" i="1"/>
  <c r="BI22" i="1"/>
  <c r="BJ22" i="1" s="1"/>
  <c r="BQ21" i="1"/>
  <c r="BT21" i="1" s="1"/>
  <c r="CH13" i="1"/>
  <c r="AM97" i="1"/>
  <c r="DE13" i="1"/>
  <c r="CQ14" i="1" s="1"/>
  <c r="AZ13" i="1"/>
  <c r="AX13" i="1"/>
  <c r="AJ14" i="1" s="1"/>
  <c r="V11" i="1"/>
  <c r="T11" i="1"/>
  <c r="DG13" i="1"/>
  <c r="AI98" i="1"/>
  <c r="AB57" i="1"/>
  <c r="J57" i="1"/>
  <c r="G58" i="1"/>
  <c r="AE24" i="1"/>
  <c r="P21" i="1" l="1"/>
  <c r="I22" i="1" s="1"/>
  <c r="K22" i="1" s="1"/>
  <c r="N22" i="1" s="1"/>
  <c r="CI25" i="1"/>
  <c r="CE26" i="1"/>
  <c r="BY27" i="1" s="1"/>
  <c r="BE34" i="1"/>
  <c r="BP33" i="1"/>
  <c r="BO22" i="1"/>
  <c r="AN28" i="1"/>
  <c r="AR28" i="1" s="1"/>
  <c r="AV28" i="1" s="1"/>
  <c r="AV27" i="1"/>
  <c r="P22" i="1"/>
  <c r="I23" i="1" s="1"/>
  <c r="K23" i="1" s="1"/>
  <c r="BK22" i="1"/>
  <c r="BD23" i="1" s="1"/>
  <c r="H12" i="1"/>
  <c r="AM98" i="1"/>
  <c r="AO14" i="1"/>
  <c r="AQ14" i="1" s="1"/>
  <c r="AL14" i="1"/>
  <c r="CV14" i="1"/>
  <c r="CX14" i="1" s="1"/>
  <c r="CS14" i="1"/>
  <c r="AI99" i="1"/>
  <c r="AB58" i="1"/>
  <c r="J58" i="1"/>
  <c r="G59" i="1"/>
  <c r="AA25" i="1"/>
  <c r="AF24" i="1"/>
  <c r="R22" i="1" l="1"/>
  <c r="R21" i="1"/>
  <c r="CB27" i="1"/>
  <c r="CE27" i="1" s="1"/>
  <c r="BY28" i="1" s="1"/>
  <c r="CI26" i="1"/>
  <c r="BH34" i="1"/>
  <c r="BL34" i="1" s="1"/>
  <c r="BE35" i="1" s="1"/>
  <c r="AK29" i="1"/>
  <c r="N23" i="1"/>
  <c r="BF23" i="1"/>
  <c r="BI23" i="1"/>
  <c r="BJ23" i="1" s="1"/>
  <c r="BQ22" i="1"/>
  <c r="BT22" i="1" s="1"/>
  <c r="P23" i="1"/>
  <c r="DD14" i="1"/>
  <c r="AW14" i="1"/>
  <c r="L12" i="1"/>
  <c r="O12" i="1" s="1"/>
  <c r="AM99" i="1"/>
  <c r="AP14" i="1"/>
  <c r="CL13" i="1"/>
  <c r="CW14" i="1"/>
  <c r="AI100" i="1"/>
  <c r="AB59" i="1"/>
  <c r="J59" i="1"/>
  <c r="G60" i="1"/>
  <c r="AC25" i="1"/>
  <c r="CI27" i="1" l="1"/>
  <c r="BP34" i="1"/>
  <c r="BH35" i="1"/>
  <c r="BL35" i="1" s="1"/>
  <c r="BE36" i="1" s="1"/>
  <c r="BO23" i="1"/>
  <c r="AN29" i="1"/>
  <c r="AR29" i="1" s="1"/>
  <c r="R23" i="1"/>
  <c r="I24" i="1"/>
  <c r="Q12" i="1"/>
  <c r="CB28" i="1"/>
  <c r="BK23" i="1"/>
  <c r="BD24" i="1" s="1"/>
  <c r="M12" i="1"/>
  <c r="AM100" i="1"/>
  <c r="CM13" i="1"/>
  <c r="CK13" i="1"/>
  <c r="BX14" i="1" s="1"/>
  <c r="AI101" i="1"/>
  <c r="AB60" i="1"/>
  <c r="J60" i="1"/>
  <c r="G61" i="1"/>
  <c r="AD25" i="1"/>
  <c r="AE25" i="1" s="1"/>
  <c r="CE28" i="1" l="1"/>
  <c r="BY29" i="1" s="1"/>
  <c r="BH36" i="1"/>
  <c r="BL36" i="1" s="1"/>
  <c r="BE37" i="1" s="1"/>
  <c r="BP35" i="1"/>
  <c r="AK30" i="1"/>
  <c r="K24" i="1"/>
  <c r="N24" i="1" s="1"/>
  <c r="BF24" i="1"/>
  <c r="BI24" i="1"/>
  <c r="BJ24" i="1" s="1"/>
  <c r="BQ23" i="1"/>
  <c r="BT23" i="1" s="1"/>
  <c r="S12" i="1"/>
  <c r="W12" i="1" s="1"/>
  <c r="AM101" i="1"/>
  <c r="B56" i="1"/>
  <c r="AY14" i="1"/>
  <c r="DF14" i="1"/>
  <c r="U12" i="1"/>
  <c r="CC14" i="1"/>
  <c r="BZ14" i="1"/>
  <c r="AI102" i="1"/>
  <c r="AB61" i="1"/>
  <c r="J61" i="1"/>
  <c r="G62" i="1"/>
  <c r="AA26" i="1"/>
  <c r="AF25" i="1"/>
  <c r="CI28" i="1" l="1"/>
  <c r="BH37" i="1"/>
  <c r="BL37" i="1" s="1"/>
  <c r="BE38" i="1" s="1"/>
  <c r="BP36" i="1"/>
  <c r="BO24" i="1"/>
  <c r="AN30" i="1"/>
  <c r="AR30" i="1" s="1"/>
  <c r="AV29" i="1"/>
  <c r="P24" i="1"/>
  <c r="I25" i="1" s="1"/>
  <c r="K25" i="1" s="1"/>
  <c r="CD14" i="1"/>
  <c r="CJ14" i="1" s="1"/>
  <c r="CB29" i="1"/>
  <c r="BK24" i="1"/>
  <c r="BD25" i="1" s="1"/>
  <c r="CH14" i="1"/>
  <c r="AM102" i="1"/>
  <c r="B54" i="1"/>
  <c r="DG14" i="1"/>
  <c r="DG16" i="1" s="1"/>
  <c r="DE14" i="1"/>
  <c r="AZ14" i="1"/>
  <c r="X127" i="1" s="1"/>
  <c r="AX14" i="1"/>
  <c r="AJ15" i="1" s="1"/>
  <c r="V12" i="1"/>
  <c r="T12" i="1"/>
  <c r="AI103" i="1"/>
  <c r="AB62" i="1"/>
  <c r="J62" i="1"/>
  <c r="G63" i="1"/>
  <c r="AC26" i="1"/>
  <c r="R24" i="1" l="1"/>
  <c r="CE29" i="1"/>
  <c r="BY30" i="1" s="1"/>
  <c r="BH38" i="1"/>
  <c r="BL38" i="1" s="1"/>
  <c r="BE39" i="1" s="1"/>
  <c r="BP37" i="1"/>
  <c r="AK31" i="1"/>
  <c r="N25" i="1"/>
  <c r="BI25" i="1"/>
  <c r="BJ25" i="1" s="1"/>
  <c r="BF25" i="1"/>
  <c r="BQ24" i="1"/>
  <c r="BT24" i="1" s="1"/>
  <c r="P25" i="1"/>
  <c r="AO15" i="1"/>
  <c r="AQ15" i="1" s="1"/>
  <c r="H13" i="1"/>
  <c r="AM103" i="1"/>
  <c r="B55" i="1"/>
  <c r="AL15" i="1"/>
  <c r="AI104" i="1"/>
  <c r="AB63" i="1"/>
  <c r="J63" i="1"/>
  <c r="G64" i="1"/>
  <c r="AD26" i="1"/>
  <c r="AE26" i="1" s="1"/>
  <c r="I26" i="1" l="1"/>
  <c r="CI29" i="1"/>
  <c r="BH39" i="1"/>
  <c r="BL39" i="1" s="1"/>
  <c r="BP39" i="1" s="1"/>
  <c r="BP38" i="1"/>
  <c r="BO25" i="1"/>
  <c r="AN31" i="1"/>
  <c r="AR31" i="1" s="1"/>
  <c r="AV31" i="1" s="1"/>
  <c r="AW15" i="1"/>
  <c r="AV30" i="1"/>
  <c r="R25" i="1"/>
  <c r="CB30" i="1"/>
  <c r="BK25" i="1"/>
  <c r="BD26" i="1" s="1"/>
  <c r="K26" i="1"/>
  <c r="N26" i="1" s="1"/>
  <c r="AP15" i="1"/>
  <c r="L13" i="1"/>
  <c r="M13" i="1" s="1"/>
  <c r="AM104" i="1"/>
  <c r="CL14" i="1"/>
  <c r="AI105" i="1"/>
  <c r="AB64" i="1"/>
  <c r="J64" i="1"/>
  <c r="G65" i="1"/>
  <c r="AF26" i="1"/>
  <c r="AA27" i="1"/>
  <c r="CE30" i="1" l="1"/>
  <c r="BY31" i="1" s="1"/>
  <c r="BE40" i="1"/>
  <c r="AK32" i="1"/>
  <c r="Q13" i="1"/>
  <c r="BI26" i="1"/>
  <c r="BJ26" i="1" s="1"/>
  <c r="BF26" i="1"/>
  <c r="BQ25" i="1"/>
  <c r="BT25" i="1" s="1"/>
  <c r="P26" i="1"/>
  <c r="R26" i="1" s="1"/>
  <c r="O13" i="1"/>
  <c r="S13" i="1" s="1"/>
  <c r="AM105" i="1"/>
  <c r="CM14" i="1"/>
  <c r="CK14" i="1"/>
  <c r="BX15" i="1" s="1"/>
  <c r="AY15" i="1"/>
  <c r="AI106" i="1"/>
  <c r="AB65" i="1"/>
  <c r="J65" i="1"/>
  <c r="G66" i="1"/>
  <c r="AC27" i="1"/>
  <c r="CI30" i="1" l="1"/>
  <c r="CB31" i="1"/>
  <c r="BH40" i="1"/>
  <c r="BL40" i="1" s="1"/>
  <c r="BP40" i="1" s="1"/>
  <c r="BO26" i="1"/>
  <c r="AN32" i="1"/>
  <c r="AR32" i="1" s="1"/>
  <c r="I27" i="1"/>
  <c r="K27" i="1" s="1"/>
  <c r="BK26" i="1"/>
  <c r="W13" i="1"/>
  <c r="AM106" i="1"/>
  <c r="AZ15" i="1"/>
  <c r="AX15" i="1"/>
  <c r="AJ16" i="1" s="1"/>
  <c r="U13" i="1"/>
  <c r="CC15" i="1"/>
  <c r="BZ15" i="1"/>
  <c r="AI107" i="1"/>
  <c r="AB66" i="1"/>
  <c r="J66" i="1"/>
  <c r="G67" i="1"/>
  <c r="AD27" i="1"/>
  <c r="AE27" i="1" s="1"/>
  <c r="CE31" i="1" l="1"/>
  <c r="BY32" i="1" s="1"/>
  <c r="BE41" i="1"/>
  <c r="AV32" i="1"/>
  <c r="N27" i="1"/>
  <c r="CH15" i="1"/>
  <c r="CD15" i="1"/>
  <c r="CJ15" i="1" s="1"/>
  <c r="BD27" i="1"/>
  <c r="BQ26" i="1"/>
  <c r="BT26" i="1" s="1"/>
  <c r="P27" i="1"/>
  <c r="AO16" i="1"/>
  <c r="AQ16" i="1" s="1"/>
  <c r="AM107" i="1"/>
  <c r="V13" i="1"/>
  <c r="T13" i="1"/>
  <c r="AL16" i="1"/>
  <c r="AI108" i="1"/>
  <c r="AB67" i="1"/>
  <c r="J67" i="1"/>
  <c r="G68" i="1"/>
  <c r="AA28" i="1"/>
  <c r="AF27" i="1"/>
  <c r="I28" i="1" l="1"/>
  <c r="CI31" i="1"/>
  <c r="CB32" i="1"/>
  <c r="BH41" i="1"/>
  <c r="BL41" i="1" s="1"/>
  <c r="BE42" i="1" s="1"/>
  <c r="AW16" i="1"/>
  <c r="AK33" i="1"/>
  <c r="BI27" i="1"/>
  <c r="BJ27" i="1" s="1"/>
  <c r="BF27" i="1"/>
  <c r="K28" i="1"/>
  <c r="N28" i="1" s="1"/>
  <c r="R27" i="1"/>
  <c r="AP16" i="1"/>
  <c r="H14" i="1"/>
  <c r="AM108" i="1"/>
  <c r="AI109" i="1"/>
  <c r="AB68" i="1"/>
  <c r="J68" i="1"/>
  <c r="G69" i="1"/>
  <c r="AC28" i="1"/>
  <c r="AD28" i="1" s="1"/>
  <c r="AE28" i="1" s="1"/>
  <c r="CE32" i="1" l="1"/>
  <c r="BY33" i="1" s="1"/>
  <c r="BH42" i="1"/>
  <c r="BL42" i="1" s="1"/>
  <c r="BE43" i="1" s="1"/>
  <c r="BP41" i="1"/>
  <c r="BO27" i="1"/>
  <c r="AN33" i="1"/>
  <c r="AR33" i="1" s="1"/>
  <c r="BK27" i="1"/>
  <c r="BQ27" i="1" s="1"/>
  <c r="BT27" i="1" s="1"/>
  <c r="P28" i="1"/>
  <c r="R28" i="1" s="1"/>
  <c r="L14" i="1"/>
  <c r="O14" i="1" s="1"/>
  <c r="AM109" i="1"/>
  <c r="AY16" i="1"/>
  <c r="CL15" i="1"/>
  <c r="AI110" i="1"/>
  <c r="AB69" i="1"/>
  <c r="J69" i="1"/>
  <c r="G70" i="1"/>
  <c r="AA29" i="1"/>
  <c r="AF28" i="1"/>
  <c r="CI32" i="1" l="1"/>
  <c r="CB33" i="1"/>
  <c r="BH43" i="1"/>
  <c r="BL43" i="1" s="1"/>
  <c r="BP43" i="1" s="1"/>
  <c r="BP42" i="1"/>
  <c r="AK34" i="1"/>
  <c r="Q14" i="1"/>
  <c r="BD28" i="1"/>
  <c r="I29" i="1"/>
  <c r="M14" i="1"/>
  <c r="AM110" i="1"/>
  <c r="CM15" i="1"/>
  <c r="CK15" i="1"/>
  <c r="BX16" i="1" s="1"/>
  <c r="AZ16" i="1"/>
  <c r="AX16" i="1"/>
  <c r="AJ17" i="1" s="1"/>
  <c r="U14" i="1"/>
  <c r="AI111" i="1"/>
  <c r="AB70" i="1"/>
  <c r="J70" i="1"/>
  <c r="G71" i="1"/>
  <c r="AC29" i="1"/>
  <c r="CE33" i="1" l="1"/>
  <c r="BY34" i="1" s="1"/>
  <c r="BE44" i="1"/>
  <c r="BF28" i="1"/>
  <c r="AN34" i="1"/>
  <c r="AV33" i="1"/>
  <c r="BI28" i="1"/>
  <c r="BJ28" i="1" s="1"/>
  <c r="K29" i="1"/>
  <c r="N29" i="1" s="1"/>
  <c r="AO17" i="1"/>
  <c r="AQ17" i="1" s="1"/>
  <c r="S14" i="1"/>
  <c r="W14" i="1" s="1"/>
  <c r="AM111" i="1"/>
  <c r="T14" i="1"/>
  <c r="H15" i="1" s="1"/>
  <c r="AL17" i="1"/>
  <c r="CC16" i="1"/>
  <c r="BZ16" i="1"/>
  <c r="AI112" i="1"/>
  <c r="AB71" i="1"/>
  <c r="J71" i="1"/>
  <c r="G72" i="1"/>
  <c r="AD29" i="1"/>
  <c r="AE29" i="1" s="1"/>
  <c r="CI33" i="1" l="1"/>
  <c r="CB34" i="1"/>
  <c r="BH44" i="1"/>
  <c r="BL44" i="1" s="1"/>
  <c r="BP44" i="1" s="1"/>
  <c r="BO28" i="1"/>
  <c r="BK28" i="1"/>
  <c r="BQ28" i="1" s="1"/>
  <c r="BT28" i="1" s="1"/>
  <c r="AR34" i="1"/>
  <c r="AV34" i="1" s="1"/>
  <c r="AW17" i="1"/>
  <c r="CH16" i="1"/>
  <c r="CD16" i="1"/>
  <c r="CJ16" i="1" s="1"/>
  <c r="P29" i="1"/>
  <c r="R29" i="1" s="1"/>
  <c r="AP17" i="1"/>
  <c r="V14" i="1"/>
  <c r="L15" i="1"/>
  <c r="O15" i="1" s="1"/>
  <c r="AM112" i="1"/>
  <c r="AY17" i="1"/>
  <c r="AI113" i="1"/>
  <c r="AB72" i="1"/>
  <c r="J72" i="1"/>
  <c r="G73" i="1"/>
  <c r="AA30" i="1"/>
  <c r="AF29" i="1"/>
  <c r="CE34" i="1" l="1"/>
  <c r="BY35" i="1" s="1"/>
  <c r="BE45" i="1"/>
  <c r="BD29" i="1"/>
  <c r="BF29" i="1" s="1"/>
  <c r="AK35" i="1"/>
  <c r="AN35" i="1" s="1"/>
  <c r="V127" i="1"/>
  <c r="B57" i="1" s="1"/>
  <c r="Q15" i="1"/>
  <c r="I30" i="1"/>
  <c r="M15" i="1"/>
  <c r="DG17" i="1"/>
  <c r="DG18" i="1" s="1"/>
  <c r="AM113" i="1"/>
  <c r="AZ17" i="1"/>
  <c r="AX17" i="1"/>
  <c r="AJ18" i="1" s="1"/>
  <c r="CL16" i="1"/>
  <c r="AI114" i="1"/>
  <c r="AB73" i="1"/>
  <c r="J73" i="1"/>
  <c r="G74" i="1"/>
  <c r="AC30" i="1"/>
  <c r="BI29" i="1" l="1"/>
  <c r="BJ29" i="1" s="1"/>
  <c r="CI34" i="1"/>
  <c r="CB35" i="1"/>
  <c r="BH45" i="1"/>
  <c r="BL45" i="1" s="1"/>
  <c r="BE46" i="1" s="1"/>
  <c r="BO29" i="1"/>
  <c r="AR35" i="1"/>
  <c r="AV35" i="1" s="1"/>
  <c r="K30" i="1"/>
  <c r="N30" i="1" s="1"/>
  <c r="S15" i="1"/>
  <c r="W15" i="1" s="1"/>
  <c r="AM114" i="1"/>
  <c r="U15" i="1"/>
  <c r="T15" i="1" s="1"/>
  <c r="H16" i="1" s="1"/>
  <c r="CK16" i="1"/>
  <c r="BX17" i="1" s="1"/>
  <c r="CM16" i="1"/>
  <c r="AO18" i="1"/>
  <c r="AQ18" i="1" s="1"/>
  <c r="AL18" i="1"/>
  <c r="AI115" i="1"/>
  <c r="AB74" i="1"/>
  <c r="J74" i="1"/>
  <c r="G75" i="1"/>
  <c r="AD30" i="1"/>
  <c r="AE30" i="1" s="1"/>
  <c r="BK29" i="1" l="1"/>
  <c r="BD30" i="1" s="1"/>
  <c r="BI30" i="1" s="1"/>
  <c r="BJ30" i="1" s="1"/>
  <c r="CE35" i="1"/>
  <c r="BY36" i="1" s="1"/>
  <c r="BP45" i="1"/>
  <c r="BH46" i="1"/>
  <c r="BL46" i="1" s="1"/>
  <c r="AK36" i="1"/>
  <c r="P30" i="1"/>
  <c r="I31" i="1" s="1"/>
  <c r="AW18" i="1"/>
  <c r="AM115" i="1"/>
  <c r="V15" i="1"/>
  <c r="AP18" i="1"/>
  <c r="CC17" i="1"/>
  <c r="BZ17" i="1"/>
  <c r="AI116" i="1"/>
  <c r="L16" i="1"/>
  <c r="O16" i="1" s="1"/>
  <c r="AB75" i="1"/>
  <c r="J75" i="1"/>
  <c r="G76" i="1"/>
  <c r="AA31" i="1"/>
  <c r="AF30" i="1"/>
  <c r="BQ29" i="1" l="1"/>
  <c r="BT29" i="1" s="1"/>
  <c r="BF30" i="1"/>
  <c r="CI35" i="1"/>
  <c r="CB36" i="1"/>
  <c r="BE47" i="1"/>
  <c r="BP46" i="1"/>
  <c r="BO30" i="1"/>
  <c r="AN36" i="1"/>
  <c r="R30" i="1"/>
  <c r="Q16" i="1"/>
  <c r="CD17" i="1"/>
  <c r="CJ17" i="1" s="1"/>
  <c r="BK30" i="1"/>
  <c r="K31" i="1"/>
  <c r="N31" i="1" s="1"/>
  <c r="M16" i="1"/>
  <c r="CH17" i="1"/>
  <c r="AM116" i="1"/>
  <c r="AI117" i="1"/>
  <c r="AB76" i="1"/>
  <c r="J76" i="1"/>
  <c r="G77" i="1"/>
  <c r="AC31" i="1"/>
  <c r="AD31" i="1" s="1"/>
  <c r="CE36" i="1" l="1"/>
  <c r="BY37" i="1" s="1"/>
  <c r="BH47" i="1"/>
  <c r="BL47" i="1" s="1"/>
  <c r="BE48" i="1" s="1"/>
  <c r="AR36" i="1"/>
  <c r="AK37" i="1" s="1"/>
  <c r="BQ30" i="1"/>
  <c r="BT30" i="1" s="1"/>
  <c r="BD31" i="1"/>
  <c r="P31" i="1"/>
  <c r="R31" i="1" s="1"/>
  <c r="S16" i="1"/>
  <c r="W16" i="1" s="1"/>
  <c r="AM117" i="1"/>
  <c r="AY18" i="1"/>
  <c r="AI118" i="1"/>
  <c r="AB77" i="1"/>
  <c r="J77" i="1"/>
  <c r="G78" i="1"/>
  <c r="AE31" i="1"/>
  <c r="CI36" i="1" l="1"/>
  <c r="CB37" i="1"/>
  <c r="BP47" i="1"/>
  <c r="BH48" i="1"/>
  <c r="BL48" i="1" s="1"/>
  <c r="AN37" i="1"/>
  <c r="AV36" i="1"/>
  <c r="BF31" i="1"/>
  <c r="BI31" i="1"/>
  <c r="BJ31" i="1" s="1"/>
  <c r="I32" i="1"/>
  <c r="AM118" i="1"/>
  <c r="AZ18" i="1"/>
  <c r="AX18" i="1"/>
  <c r="AJ19" i="1" s="1"/>
  <c r="CL17" i="1"/>
  <c r="AI119" i="1"/>
  <c r="AB78" i="1"/>
  <c r="J78" i="1"/>
  <c r="G79" i="1"/>
  <c r="AF31" i="1"/>
  <c r="AA32" i="1"/>
  <c r="CE37" i="1" l="1"/>
  <c r="BY38" i="1" s="1"/>
  <c r="BE49" i="1"/>
  <c r="BP48" i="1"/>
  <c r="BO31" i="1"/>
  <c r="AR37" i="1"/>
  <c r="AK38" i="1" s="1"/>
  <c r="BK31" i="1"/>
  <c r="BQ31" i="1" s="1"/>
  <c r="BT31" i="1" s="1"/>
  <c r="K32" i="1"/>
  <c r="N32" i="1" s="1"/>
  <c r="AM119" i="1"/>
  <c r="CM17" i="1"/>
  <c r="CK17" i="1"/>
  <c r="BX18" i="1" s="1"/>
  <c r="U16" i="1"/>
  <c r="AO19" i="1"/>
  <c r="AQ19" i="1" s="1"/>
  <c r="AL19" i="1"/>
  <c r="AI120" i="1"/>
  <c r="AB79" i="1"/>
  <c r="J79" i="1"/>
  <c r="G80" i="1"/>
  <c r="AC32" i="1"/>
  <c r="AD32" i="1" s="1"/>
  <c r="CI37" i="1" l="1"/>
  <c r="CB38" i="1"/>
  <c r="BH49" i="1"/>
  <c r="BL49" i="1" s="1"/>
  <c r="BE50" i="1" s="1"/>
  <c r="AN38" i="1"/>
  <c r="AR38" i="1" s="1"/>
  <c r="AV37" i="1"/>
  <c r="BD32" i="1"/>
  <c r="P32" i="1"/>
  <c r="AW19" i="1"/>
  <c r="AM120" i="1"/>
  <c r="V16" i="1"/>
  <c r="T16" i="1"/>
  <c r="AP19" i="1"/>
  <c r="CC18" i="1"/>
  <c r="BZ18" i="1"/>
  <c r="AI121" i="1"/>
  <c r="AB80" i="1"/>
  <c r="J80" i="1"/>
  <c r="G81" i="1"/>
  <c r="AE32" i="1"/>
  <c r="CE38" i="1" l="1"/>
  <c r="CI38" i="1" s="1"/>
  <c r="BP49" i="1"/>
  <c r="BH50" i="1"/>
  <c r="BL50" i="1" s="1"/>
  <c r="BE51" i="1" s="1"/>
  <c r="AV38" i="1"/>
  <c r="AK39" i="1"/>
  <c r="CH18" i="1"/>
  <c r="CD18" i="1"/>
  <c r="CJ18" i="1" s="1"/>
  <c r="BI32" i="1"/>
  <c r="BJ32" i="1" s="1"/>
  <c r="BF32" i="1"/>
  <c r="I33" i="1"/>
  <c r="R32" i="1"/>
  <c r="H17" i="1"/>
  <c r="AM121" i="1"/>
  <c r="AI122" i="1"/>
  <c r="AB81" i="1"/>
  <c r="J81" i="1"/>
  <c r="G82" i="1"/>
  <c r="AA33" i="1"/>
  <c r="AF32" i="1"/>
  <c r="BH51" i="1" l="1"/>
  <c r="BL51" i="1" s="1"/>
  <c r="BE52" i="1" s="1"/>
  <c r="BP50" i="1"/>
  <c r="BO32" i="1"/>
  <c r="AN39" i="1"/>
  <c r="BK32" i="1"/>
  <c r="BD33" i="1" s="1"/>
  <c r="K33" i="1"/>
  <c r="N33" i="1" s="1"/>
  <c r="L17" i="1"/>
  <c r="O17" i="1" s="1"/>
  <c r="AM122" i="1"/>
  <c r="CL18" i="1"/>
  <c r="AY19" i="1"/>
  <c r="AB82" i="1"/>
  <c r="J82" i="1"/>
  <c r="G83" i="1"/>
  <c r="AC33" i="1"/>
  <c r="BP51" i="1" l="1"/>
  <c r="BH52" i="1"/>
  <c r="BL52" i="1" s="1"/>
  <c r="BE53" i="1" s="1"/>
  <c r="AR39" i="1"/>
  <c r="AK40" i="1" s="1"/>
  <c r="Q17" i="1"/>
  <c r="BI33" i="1"/>
  <c r="BJ33" i="1" s="1"/>
  <c r="BF33" i="1"/>
  <c r="BQ32" i="1"/>
  <c r="BT32" i="1" s="1"/>
  <c r="P33" i="1"/>
  <c r="I34" i="1" s="1"/>
  <c r="M17" i="1"/>
  <c r="CK18" i="1"/>
  <c r="BX19" i="1" s="1"/>
  <c r="AZ19" i="1"/>
  <c r="AX19" i="1"/>
  <c r="AJ20" i="1" s="1"/>
  <c r="CM18" i="1"/>
  <c r="AB83" i="1"/>
  <c r="J83" i="1"/>
  <c r="G84" i="1"/>
  <c r="AD33" i="1"/>
  <c r="AE33" i="1" s="1"/>
  <c r="BH53" i="1" l="1"/>
  <c r="BL53" i="1" s="1"/>
  <c r="BE54" i="1" s="1"/>
  <c r="BP52" i="1"/>
  <c r="BO33" i="1"/>
  <c r="AN40" i="1"/>
  <c r="AR40" i="1" s="1"/>
  <c r="AK41" i="1" s="1"/>
  <c r="AV39" i="1"/>
  <c r="BK33" i="1"/>
  <c r="K34" i="1"/>
  <c r="N34" i="1" s="1"/>
  <c r="R33" i="1"/>
  <c r="S17" i="1"/>
  <c r="W17" i="1" s="1"/>
  <c r="AO20" i="1"/>
  <c r="AQ20" i="1" s="1"/>
  <c r="AL20" i="1"/>
  <c r="U17" i="1"/>
  <c r="CC19" i="1"/>
  <c r="BZ19" i="1"/>
  <c r="AB84" i="1"/>
  <c r="J84" i="1"/>
  <c r="G85" i="1"/>
  <c r="AA34" i="1"/>
  <c r="AF33" i="1"/>
  <c r="BP53" i="1" l="1"/>
  <c r="BH54" i="1"/>
  <c r="BL54" i="1" s="1"/>
  <c r="BE55" i="1" s="1"/>
  <c r="AN41" i="1"/>
  <c r="AR41" i="1" s="1"/>
  <c r="AK42" i="1" s="1"/>
  <c r="AV40" i="1"/>
  <c r="P34" i="1"/>
  <c r="R34" i="1" s="1"/>
  <c r="CD19" i="1"/>
  <c r="CJ19" i="1" s="1"/>
  <c r="BQ33" i="1"/>
  <c r="BT33" i="1" s="1"/>
  <c r="BD34" i="1"/>
  <c r="CH19" i="1"/>
  <c r="AW20" i="1"/>
  <c r="V17" i="1"/>
  <c r="T17" i="1"/>
  <c r="H18" i="1" s="1"/>
  <c r="AP20" i="1"/>
  <c r="AB85" i="1"/>
  <c r="J85" i="1"/>
  <c r="G86" i="1"/>
  <c r="AC34" i="1"/>
  <c r="I35" i="1" l="1"/>
  <c r="BH55" i="1"/>
  <c r="BL55" i="1" s="1"/>
  <c r="BE56" i="1" s="1"/>
  <c r="BP54" i="1"/>
  <c r="AN42" i="1"/>
  <c r="AR42" i="1" s="1"/>
  <c r="AV41" i="1"/>
  <c r="K35" i="1"/>
  <c r="N35" i="1" s="1"/>
  <c r="BF34" i="1"/>
  <c r="BI34" i="1"/>
  <c r="BJ34" i="1" s="1"/>
  <c r="L18" i="1"/>
  <c r="O18" i="1" s="1"/>
  <c r="CL19" i="1"/>
  <c r="AB86" i="1"/>
  <c r="J86" i="1"/>
  <c r="G87" i="1"/>
  <c r="AD34" i="1"/>
  <c r="AE34" i="1" s="1"/>
  <c r="P35" i="1" l="1"/>
  <c r="I36" i="1" s="1"/>
  <c r="BP55" i="1"/>
  <c r="BH56" i="1"/>
  <c r="BL56" i="1" s="1"/>
  <c r="BE57" i="1" s="1"/>
  <c r="BO34" i="1"/>
  <c r="AK43" i="1"/>
  <c r="Q18" i="1"/>
  <c r="BK34" i="1"/>
  <c r="BQ34" i="1" s="1"/>
  <c r="BT34" i="1" s="1"/>
  <c r="M18" i="1"/>
  <c r="CK19" i="1"/>
  <c r="BX20" i="1" s="1"/>
  <c r="CM19" i="1"/>
  <c r="AY20" i="1"/>
  <c r="AB87" i="1"/>
  <c r="J87" i="1"/>
  <c r="G88" i="1"/>
  <c r="AA35" i="1"/>
  <c r="AF34" i="1"/>
  <c r="R35" i="1" l="1"/>
  <c r="BH57" i="1"/>
  <c r="BL57" i="1" s="1"/>
  <c r="BE58" i="1" s="1"/>
  <c r="BP56" i="1"/>
  <c r="AN43" i="1"/>
  <c r="AR43" i="1" s="1"/>
  <c r="AV42" i="1"/>
  <c r="K36" i="1"/>
  <c r="N36" i="1" s="1"/>
  <c r="BD35" i="1"/>
  <c r="S18" i="1"/>
  <c r="W18" i="1" s="1"/>
  <c r="AZ20" i="1"/>
  <c r="AX20" i="1"/>
  <c r="AJ21" i="1" s="1"/>
  <c r="CC20" i="1"/>
  <c r="BZ20" i="1"/>
  <c r="AB88" i="1"/>
  <c r="J88" i="1"/>
  <c r="G89" i="1"/>
  <c r="AC35" i="1"/>
  <c r="BP57" i="1" l="1"/>
  <c r="BH58" i="1"/>
  <c r="BL58" i="1" s="1"/>
  <c r="BP58" i="1" s="1"/>
  <c r="AV43" i="1"/>
  <c r="P36" i="1"/>
  <c r="R36" i="1" s="1"/>
  <c r="CH20" i="1"/>
  <c r="CD20" i="1"/>
  <c r="CJ20" i="1" s="1"/>
  <c r="BF35" i="1"/>
  <c r="BI35" i="1"/>
  <c r="BJ35" i="1" s="1"/>
  <c r="AO21" i="1"/>
  <c r="AQ21" i="1" s="1"/>
  <c r="AL21" i="1"/>
  <c r="U18" i="1"/>
  <c r="AB89" i="1"/>
  <c r="J89" i="1"/>
  <c r="G90" i="1"/>
  <c r="AD35" i="1"/>
  <c r="AE35" i="1" s="1"/>
  <c r="I37" i="1" l="1"/>
  <c r="K37" i="1" s="1"/>
  <c r="BE59" i="1"/>
  <c r="BO35" i="1"/>
  <c r="AW21" i="1"/>
  <c r="AK44" i="1"/>
  <c r="BK35" i="1"/>
  <c r="BD36" i="1" s="1"/>
  <c r="AP21" i="1"/>
  <c r="V18" i="1"/>
  <c r="T18" i="1"/>
  <c r="CL20" i="1"/>
  <c r="AB90" i="1"/>
  <c r="J90" i="1"/>
  <c r="G91" i="1"/>
  <c r="AA36" i="1"/>
  <c r="AF35" i="1"/>
  <c r="P37" i="1" l="1"/>
  <c r="N37" i="1"/>
  <c r="BH59" i="1"/>
  <c r="BL59" i="1" s="1"/>
  <c r="BP59" i="1" s="1"/>
  <c r="AN44" i="1"/>
  <c r="AR44" i="1" s="1"/>
  <c r="BF36" i="1"/>
  <c r="BI36" i="1"/>
  <c r="BJ36" i="1" s="1"/>
  <c r="BQ35" i="1"/>
  <c r="BT35" i="1" s="1"/>
  <c r="H19" i="1"/>
  <c r="CK20" i="1"/>
  <c r="BX21" i="1" s="1"/>
  <c r="CM20" i="1"/>
  <c r="AY21" i="1"/>
  <c r="AB91" i="1"/>
  <c r="J91" i="1"/>
  <c r="G92" i="1"/>
  <c r="AC36" i="1"/>
  <c r="R37" i="1" l="1"/>
  <c r="I38" i="1"/>
  <c r="BE60" i="1"/>
  <c r="BO36" i="1"/>
  <c r="AK45" i="1"/>
  <c r="K38" i="1"/>
  <c r="N38" i="1" s="1"/>
  <c r="BK36" i="1"/>
  <c r="BD37" i="1" s="1"/>
  <c r="L19" i="1"/>
  <c r="Q19" i="1" s="1"/>
  <c r="AX21" i="1"/>
  <c r="AJ22" i="1" s="1"/>
  <c r="AZ21" i="1"/>
  <c r="CC21" i="1"/>
  <c r="BZ21" i="1"/>
  <c r="AB92" i="1"/>
  <c r="J92" i="1"/>
  <c r="G93" i="1"/>
  <c r="AD36" i="1"/>
  <c r="AE36" i="1" s="1"/>
  <c r="BH60" i="1" l="1"/>
  <c r="BL60" i="1" s="1"/>
  <c r="BE61" i="1" s="1"/>
  <c r="AN45" i="1"/>
  <c r="AR45" i="1" s="1"/>
  <c r="AV44" i="1"/>
  <c r="P38" i="1"/>
  <c r="I39" i="1" s="1"/>
  <c r="CD21" i="1"/>
  <c r="CJ21" i="1" s="1"/>
  <c r="BI37" i="1"/>
  <c r="BJ37" i="1" s="1"/>
  <c r="BF37" i="1"/>
  <c r="BQ36" i="1"/>
  <c r="BT36" i="1" s="1"/>
  <c r="M19" i="1"/>
  <c r="O19" i="1"/>
  <c r="CH21" i="1"/>
  <c r="AL22" i="1"/>
  <c r="AO22" i="1"/>
  <c r="AQ22" i="1" s="1"/>
  <c r="AB93" i="1"/>
  <c r="J93" i="1"/>
  <c r="G94" i="1"/>
  <c r="AA37" i="1"/>
  <c r="AF36" i="1"/>
  <c r="BH61" i="1" l="1"/>
  <c r="BL61" i="1" s="1"/>
  <c r="BE62" i="1" s="1"/>
  <c r="BP60" i="1"/>
  <c r="BO37" i="1"/>
  <c r="AV45" i="1"/>
  <c r="K39" i="1"/>
  <c r="N39" i="1" s="1"/>
  <c r="R38" i="1"/>
  <c r="BK37" i="1"/>
  <c r="AW22" i="1"/>
  <c r="S19" i="1"/>
  <c r="W19" i="1" s="1"/>
  <c r="AP22" i="1"/>
  <c r="U19" i="1"/>
  <c r="CL21" i="1"/>
  <c r="AB94" i="1"/>
  <c r="J94" i="1"/>
  <c r="G95" i="1"/>
  <c r="AC37" i="1"/>
  <c r="BH62" i="1" l="1"/>
  <c r="BL62" i="1" s="1"/>
  <c r="BP61" i="1"/>
  <c r="AK46" i="1"/>
  <c r="P39" i="1"/>
  <c r="R39" i="1" s="1"/>
  <c r="BQ37" i="1"/>
  <c r="BT37" i="1" s="1"/>
  <c r="BD38" i="1"/>
  <c r="CK21" i="1"/>
  <c r="BX22" i="1" s="1"/>
  <c r="T19" i="1"/>
  <c r="H20" i="1" s="1"/>
  <c r="V19" i="1"/>
  <c r="CM21" i="1"/>
  <c r="AY22" i="1"/>
  <c r="AB95" i="1"/>
  <c r="J95" i="1"/>
  <c r="G96" i="1"/>
  <c r="AD37" i="1"/>
  <c r="AE37" i="1" s="1"/>
  <c r="BP62" i="1" l="1"/>
  <c r="AN46" i="1"/>
  <c r="AR46" i="1" s="1"/>
  <c r="I40" i="1"/>
  <c r="BI38" i="1"/>
  <c r="BJ38" i="1" s="1"/>
  <c r="BF38" i="1"/>
  <c r="CC22" i="1"/>
  <c r="L20" i="1"/>
  <c r="O20" i="1" s="1"/>
  <c r="AX22" i="1"/>
  <c r="AJ23" i="1" s="1"/>
  <c r="AZ22" i="1"/>
  <c r="BZ22" i="1"/>
  <c r="AB96" i="1"/>
  <c r="J96" i="1"/>
  <c r="G97" i="1"/>
  <c r="AA38" i="1"/>
  <c r="AF37" i="1"/>
  <c r="BO38" i="1" l="1"/>
  <c r="AK47" i="1"/>
  <c r="K40" i="1"/>
  <c r="P40" i="1" s="1"/>
  <c r="Q20" i="1"/>
  <c r="CD22" i="1"/>
  <c r="CJ22" i="1" s="1"/>
  <c r="BK38" i="1"/>
  <c r="M20" i="1"/>
  <c r="CH22" i="1"/>
  <c r="AO23" i="1"/>
  <c r="AQ23" i="1" s="1"/>
  <c r="AL23" i="1"/>
  <c r="CL22" i="1"/>
  <c r="AB97" i="1"/>
  <c r="J97" i="1"/>
  <c r="G98" i="1"/>
  <c r="AC38" i="1"/>
  <c r="AD38" i="1" s="1"/>
  <c r="AE38" i="1" s="1"/>
  <c r="AN47" i="1" l="1"/>
  <c r="AR47" i="1" s="1"/>
  <c r="AV46" i="1"/>
  <c r="N40" i="1"/>
  <c r="I41" i="1" s="1"/>
  <c r="BD39" i="1"/>
  <c r="BQ38" i="1"/>
  <c r="BT38" i="1" s="1"/>
  <c r="AW23" i="1"/>
  <c r="S20" i="1"/>
  <c r="W20" i="1" s="1"/>
  <c r="AP23" i="1"/>
  <c r="CK22" i="1"/>
  <c r="BX23" i="1" s="1"/>
  <c r="U20" i="1"/>
  <c r="AY23" i="1"/>
  <c r="CM22" i="1"/>
  <c r="AB98" i="1"/>
  <c r="J98" i="1"/>
  <c r="G99" i="1"/>
  <c r="AA39" i="1"/>
  <c r="AF38" i="1"/>
  <c r="AV47" i="1" l="1"/>
  <c r="K41" i="1"/>
  <c r="N41" i="1" s="1"/>
  <c r="R40" i="1"/>
  <c r="BF39" i="1"/>
  <c r="BI39" i="1"/>
  <c r="BJ39" i="1" s="1"/>
  <c r="CC23" i="1"/>
  <c r="AZ23" i="1"/>
  <c r="AX23" i="1"/>
  <c r="AJ24" i="1" s="1"/>
  <c r="V20" i="1"/>
  <c r="T20" i="1"/>
  <c r="BZ23" i="1"/>
  <c r="AB99" i="1"/>
  <c r="J99" i="1"/>
  <c r="G100" i="1"/>
  <c r="AC39" i="1"/>
  <c r="BO39" i="1" l="1"/>
  <c r="AK48" i="1"/>
  <c r="P41" i="1"/>
  <c r="I42" i="1" s="1"/>
  <c r="CD23" i="1"/>
  <c r="CJ23" i="1" s="1"/>
  <c r="BK39" i="1"/>
  <c r="BD40" i="1" s="1"/>
  <c r="CH23" i="1"/>
  <c r="H21" i="1"/>
  <c r="AL24" i="1"/>
  <c r="AO24" i="1"/>
  <c r="AQ24" i="1" s="1"/>
  <c r="AB100" i="1"/>
  <c r="J100" i="1"/>
  <c r="G101" i="1"/>
  <c r="AD39" i="1"/>
  <c r="AE39" i="1" s="1"/>
  <c r="R41" i="1" l="1"/>
  <c r="AN48" i="1"/>
  <c r="AR48" i="1" s="1"/>
  <c r="K42" i="1"/>
  <c r="BI40" i="1"/>
  <c r="BJ40" i="1" s="1"/>
  <c r="BF40" i="1"/>
  <c r="BQ39" i="1"/>
  <c r="BT39" i="1" s="1"/>
  <c r="AW24" i="1"/>
  <c r="L21" i="1"/>
  <c r="O21" i="1" s="1"/>
  <c r="CL23" i="1"/>
  <c r="AP24" i="1"/>
  <c r="AB101" i="1"/>
  <c r="J101" i="1"/>
  <c r="G102" i="1"/>
  <c r="AA40" i="1"/>
  <c r="AF39" i="1"/>
  <c r="BO40" i="1" l="1"/>
  <c r="AV48" i="1"/>
  <c r="P42" i="1"/>
  <c r="N42" i="1"/>
  <c r="Q21" i="1"/>
  <c r="BK40" i="1"/>
  <c r="M21" i="1"/>
  <c r="CK23" i="1"/>
  <c r="BX24" i="1" s="1"/>
  <c r="CM23" i="1"/>
  <c r="AY24" i="1"/>
  <c r="AB102" i="1"/>
  <c r="J102" i="1"/>
  <c r="G103" i="1"/>
  <c r="AC40" i="1"/>
  <c r="AD40" i="1" s="1"/>
  <c r="AE40" i="1" s="1"/>
  <c r="R42" i="1" l="1"/>
  <c r="AK49" i="1"/>
  <c r="I43" i="1"/>
  <c r="BD41" i="1"/>
  <c r="BQ40" i="1"/>
  <c r="BT40" i="1" s="1"/>
  <c r="S21" i="1"/>
  <c r="W21" i="1" s="1"/>
  <c r="AX24" i="1"/>
  <c r="AJ25" i="1" s="1"/>
  <c r="AZ24" i="1"/>
  <c r="U21" i="1"/>
  <c r="CC24" i="1"/>
  <c r="BZ24" i="1"/>
  <c r="AB103" i="1"/>
  <c r="J103" i="1"/>
  <c r="G104" i="1"/>
  <c r="AA41" i="1"/>
  <c r="AF40" i="1"/>
  <c r="AN49" i="1" l="1"/>
  <c r="AR49" i="1" s="1"/>
  <c r="K43" i="1"/>
  <c r="P43" i="1" s="1"/>
  <c r="CD24" i="1"/>
  <c r="CJ24" i="1" s="1"/>
  <c r="BF41" i="1"/>
  <c r="BI41" i="1"/>
  <c r="BJ41" i="1" s="1"/>
  <c r="CH24" i="1"/>
  <c r="AO25" i="1"/>
  <c r="AQ25" i="1" s="1"/>
  <c r="V21" i="1"/>
  <c r="T21" i="1"/>
  <c r="H22" i="1" s="1"/>
  <c r="AL25" i="1"/>
  <c r="AB104" i="1"/>
  <c r="J104" i="1"/>
  <c r="G105" i="1"/>
  <c r="AC41" i="1"/>
  <c r="BO41" i="1" l="1"/>
  <c r="AW25" i="1"/>
  <c r="AK50" i="1"/>
  <c r="N43" i="1"/>
  <c r="I44" i="1" s="1"/>
  <c r="BK41" i="1"/>
  <c r="BQ41" i="1" s="1"/>
  <c r="BT41" i="1" s="1"/>
  <c r="L22" i="1"/>
  <c r="O22" i="1" s="1"/>
  <c r="AP25" i="1"/>
  <c r="CL24" i="1"/>
  <c r="AB105" i="1"/>
  <c r="J105" i="1"/>
  <c r="G106" i="1"/>
  <c r="AD41" i="1"/>
  <c r="AE41" i="1" s="1"/>
  <c r="AN50" i="1" l="1"/>
  <c r="AV49" i="1"/>
  <c r="K44" i="1"/>
  <c r="N44" i="1" s="1"/>
  <c r="R43" i="1"/>
  <c r="Q22" i="1"/>
  <c r="BD42" i="1"/>
  <c r="M22" i="1"/>
  <c r="CK24" i="1"/>
  <c r="BX25" i="1" s="1"/>
  <c r="CM24" i="1"/>
  <c r="AY25" i="1"/>
  <c r="AB106" i="1"/>
  <c r="J106" i="1"/>
  <c r="G107" i="1"/>
  <c r="AA42" i="1"/>
  <c r="AF41" i="1"/>
  <c r="AR50" i="1" l="1"/>
  <c r="AV50" i="1" s="1"/>
  <c r="P44" i="1"/>
  <c r="R44" i="1" s="1"/>
  <c r="BF42" i="1"/>
  <c r="BI42" i="1"/>
  <c r="BJ42" i="1" s="1"/>
  <c r="S22" i="1"/>
  <c r="W22" i="1" s="1"/>
  <c r="U22" i="1"/>
  <c r="AZ25" i="1"/>
  <c r="AX25" i="1"/>
  <c r="AJ26" i="1" s="1"/>
  <c r="CC25" i="1"/>
  <c r="BZ25" i="1"/>
  <c r="AB107" i="1"/>
  <c r="J107" i="1"/>
  <c r="G108" i="1"/>
  <c r="AC42" i="1"/>
  <c r="I45" i="1" l="1"/>
  <c r="BO42" i="1"/>
  <c r="AK51" i="1"/>
  <c r="AN51" i="1" s="1"/>
  <c r="AR51" i="1" s="1"/>
  <c r="K45" i="1"/>
  <c r="N45" i="1" s="1"/>
  <c r="CD25" i="1"/>
  <c r="CJ25" i="1" s="1"/>
  <c r="BK42" i="1"/>
  <c r="BD43" i="1" s="1"/>
  <c r="CH25" i="1"/>
  <c r="V22" i="1"/>
  <c r="T22" i="1"/>
  <c r="H23" i="1" s="1"/>
  <c r="AO26" i="1"/>
  <c r="AQ26" i="1" s="1"/>
  <c r="AL26" i="1"/>
  <c r="AB108" i="1"/>
  <c r="J108" i="1"/>
  <c r="G109" i="1"/>
  <c r="AD42" i="1"/>
  <c r="AE42" i="1" s="1"/>
  <c r="P45" i="1" l="1"/>
  <c r="R45" i="1" s="1"/>
  <c r="AV51" i="1"/>
  <c r="I46" i="1"/>
  <c r="BI43" i="1"/>
  <c r="BJ43" i="1" s="1"/>
  <c r="BF43" i="1"/>
  <c r="BQ42" i="1"/>
  <c r="BT42" i="1" s="1"/>
  <c r="L23" i="1"/>
  <c r="O23" i="1" s="1"/>
  <c r="AP26" i="1"/>
  <c r="AW26" i="1"/>
  <c r="AB109" i="1"/>
  <c r="J109" i="1"/>
  <c r="G110" i="1"/>
  <c r="AA43" i="1"/>
  <c r="AF42" i="1"/>
  <c r="BO43" i="1" l="1"/>
  <c r="AK52" i="1"/>
  <c r="K46" i="1"/>
  <c r="P46" i="1" s="1"/>
  <c r="Q23" i="1"/>
  <c r="BK43" i="1"/>
  <c r="M23" i="1"/>
  <c r="CL25" i="1"/>
  <c r="AB110" i="1"/>
  <c r="J110" i="1"/>
  <c r="G111" i="1"/>
  <c r="AC43" i="1"/>
  <c r="AN52" i="1" l="1"/>
  <c r="AR52" i="1" s="1"/>
  <c r="N46" i="1"/>
  <c r="R46" i="1" s="1"/>
  <c r="BQ43" i="1"/>
  <c r="BT43" i="1" s="1"/>
  <c r="BD44" i="1"/>
  <c r="S23" i="1"/>
  <c r="W23" i="1" s="1"/>
  <c r="CM25" i="1"/>
  <c r="CK25" i="1"/>
  <c r="BX26" i="1" s="1"/>
  <c r="AY26" i="1"/>
  <c r="U23" i="1"/>
  <c r="AB111" i="1"/>
  <c r="J111" i="1"/>
  <c r="G112" i="1"/>
  <c r="AD43" i="1"/>
  <c r="AE43" i="1" s="1"/>
  <c r="AV52" i="1" l="1"/>
  <c r="I47" i="1"/>
  <c r="BF44" i="1"/>
  <c r="BI44" i="1"/>
  <c r="BJ44" i="1" s="1"/>
  <c r="AX26" i="1"/>
  <c r="AJ27" i="1" s="1"/>
  <c r="V23" i="1"/>
  <c r="T23" i="1"/>
  <c r="AZ26" i="1"/>
  <c r="CC26" i="1"/>
  <c r="BZ26" i="1"/>
  <c r="AB112" i="1"/>
  <c r="J112" i="1"/>
  <c r="G113" i="1"/>
  <c r="AF43" i="1"/>
  <c r="AA44" i="1"/>
  <c r="BO44" i="1" l="1"/>
  <c r="AK53" i="1"/>
  <c r="K47" i="1"/>
  <c r="CH26" i="1"/>
  <c r="CD26" i="1"/>
  <c r="CJ26" i="1" s="1"/>
  <c r="BK44" i="1"/>
  <c r="BQ44" i="1" s="1"/>
  <c r="BT44" i="1" s="1"/>
  <c r="AO27" i="1"/>
  <c r="AQ27" i="1" s="1"/>
  <c r="H24" i="1"/>
  <c r="AL27" i="1"/>
  <c r="AB113" i="1"/>
  <c r="J113" i="1"/>
  <c r="G114" i="1"/>
  <c r="AC44" i="1"/>
  <c r="AW27" i="1" l="1"/>
  <c r="AN53" i="1"/>
  <c r="AR53" i="1" s="1"/>
  <c r="P47" i="1"/>
  <c r="N47" i="1"/>
  <c r="I48" i="1" s="1"/>
  <c r="BD45" i="1"/>
  <c r="L24" i="1"/>
  <c r="O24" i="1" s="1"/>
  <c r="AP27" i="1"/>
  <c r="CL26" i="1"/>
  <c r="AB114" i="1"/>
  <c r="J114" i="1"/>
  <c r="G115" i="1"/>
  <c r="AD44" i="1"/>
  <c r="AE44" i="1" s="1"/>
  <c r="AV53" i="1" l="1"/>
  <c r="K48" i="1"/>
  <c r="N48" i="1" s="1"/>
  <c r="R47" i="1"/>
  <c r="Q24" i="1"/>
  <c r="BI45" i="1"/>
  <c r="BJ45" i="1" s="1"/>
  <c r="BF45" i="1"/>
  <c r="M24" i="1"/>
  <c r="CK26" i="1"/>
  <c r="BX27" i="1" s="1"/>
  <c r="CM26" i="1"/>
  <c r="AY27" i="1"/>
  <c r="AB115" i="1"/>
  <c r="J115" i="1"/>
  <c r="G116" i="1"/>
  <c r="AA45" i="1"/>
  <c r="AF44" i="1"/>
  <c r="BO45" i="1" l="1"/>
  <c r="AK54" i="1"/>
  <c r="P48" i="1"/>
  <c r="R48" i="1" s="1"/>
  <c r="BK45" i="1"/>
  <c r="S24" i="1"/>
  <c r="W24" i="1" s="1"/>
  <c r="AZ27" i="1"/>
  <c r="AX27" i="1"/>
  <c r="AJ28" i="1" s="1"/>
  <c r="U24" i="1"/>
  <c r="CC27" i="1"/>
  <c r="BZ27" i="1"/>
  <c r="AB116" i="1"/>
  <c r="J116" i="1"/>
  <c r="G117" i="1"/>
  <c r="AC45" i="1"/>
  <c r="AN54" i="1" l="1"/>
  <c r="AR54" i="1" s="1"/>
  <c r="I49" i="1"/>
  <c r="CD27" i="1"/>
  <c r="CJ27" i="1" s="1"/>
  <c r="BD46" i="1"/>
  <c r="BQ45" i="1"/>
  <c r="BT45" i="1" s="1"/>
  <c r="CH27" i="1"/>
  <c r="V24" i="1"/>
  <c r="T24" i="1"/>
  <c r="H25" i="1" s="1"/>
  <c r="AO28" i="1"/>
  <c r="AQ28" i="1" s="1"/>
  <c r="AL28" i="1"/>
  <c r="AB117" i="1"/>
  <c r="J117" i="1"/>
  <c r="G118" i="1"/>
  <c r="AD45" i="1"/>
  <c r="AE45" i="1" s="1"/>
  <c r="AW28" i="1" l="1"/>
  <c r="AV54" i="1"/>
  <c r="K49" i="1"/>
  <c r="P49" i="1" s="1"/>
  <c r="BI46" i="1"/>
  <c r="BJ46" i="1" s="1"/>
  <c r="BF46" i="1"/>
  <c r="L25" i="1"/>
  <c r="O25" i="1" s="1"/>
  <c r="CL27" i="1"/>
  <c r="AP28" i="1"/>
  <c r="AB118" i="1"/>
  <c r="J118" i="1"/>
  <c r="G119" i="1"/>
  <c r="AA46" i="1"/>
  <c r="AF45" i="1"/>
  <c r="N49" i="1" l="1"/>
  <c r="R49" i="1" s="1"/>
  <c r="BO46" i="1"/>
  <c r="AK55" i="1"/>
  <c r="Q25" i="1"/>
  <c r="BK46" i="1"/>
  <c r="M25" i="1"/>
  <c r="CK27" i="1"/>
  <c r="BX28" i="1" s="1"/>
  <c r="CM27" i="1"/>
  <c r="AB119" i="1"/>
  <c r="J119" i="1"/>
  <c r="G120" i="1"/>
  <c r="AC46" i="1"/>
  <c r="I50" i="1" l="1"/>
  <c r="K50" i="1" s="1"/>
  <c r="N50" i="1" s="1"/>
  <c r="AN55" i="1"/>
  <c r="AR55" i="1" s="1"/>
  <c r="BQ46" i="1"/>
  <c r="BT46" i="1" s="1"/>
  <c r="BD47" i="1"/>
  <c r="S25" i="1"/>
  <c r="W25" i="1" s="1"/>
  <c r="AY28" i="1"/>
  <c r="CC28" i="1"/>
  <c r="BZ28" i="1"/>
  <c r="U25" i="1"/>
  <c r="AB120" i="1"/>
  <c r="J120" i="1"/>
  <c r="G121" i="1"/>
  <c r="AD46" i="1"/>
  <c r="AE46" i="1" s="1"/>
  <c r="P50" i="1" l="1"/>
  <c r="I51" i="1" s="1"/>
  <c r="K51" i="1" s="1"/>
  <c r="N51" i="1" s="1"/>
  <c r="AV55" i="1"/>
  <c r="CD28" i="1"/>
  <c r="CJ28" i="1" s="1"/>
  <c r="BF47" i="1"/>
  <c r="BI47" i="1"/>
  <c r="BJ47" i="1" s="1"/>
  <c r="CH28" i="1"/>
  <c r="AX28" i="1"/>
  <c r="AJ29" i="1" s="1"/>
  <c r="V25" i="1"/>
  <c r="T25" i="1"/>
  <c r="AZ28" i="1"/>
  <c r="AB121" i="1"/>
  <c r="J121" i="1"/>
  <c r="G122" i="1"/>
  <c r="AF46" i="1"/>
  <c r="AA47" i="1"/>
  <c r="R50" i="1" l="1"/>
  <c r="BO47" i="1"/>
  <c r="AK56" i="1"/>
  <c r="P51" i="1"/>
  <c r="R51" i="1" s="1"/>
  <c r="BK47" i="1"/>
  <c r="BD48" i="1" s="1"/>
  <c r="AO29" i="1"/>
  <c r="AQ29" i="1" s="1"/>
  <c r="H26" i="1"/>
  <c r="AL29" i="1"/>
  <c r="AB122" i="1"/>
  <c r="J122" i="1"/>
  <c r="J123" i="1" s="1"/>
  <c r="AC47" i="1"/>
  <c r="AW29" i="1" l="1"/>
  <c r="AN56" i="1"/>
  <c r="I52" i="1"/>
  <c r="BI48" i="1"/>
  <c r="BJ48" i="1" s="1"/>
  <c r="BF48" i="1"/>
  <c r="BQ47" i="1"/>
  <c r="BT47" i="1" s="1"/>
  <c r="L26" i="1"/>
  <c r="Q26" i="1" s="1"/>
  <c r="AP29" i="1"/>
  <c r="CL28" i="1"/>
  <c r="AD47" i="1"/>
  <c r="AE47" i="1" s="1"/>
  <c r="BO48" i="1" l="1"/>
  <c r="AR56" i="1"/>
  <c r="AV56" i="1" s="1"/>
  <c r="K52" i="1"/>
  <c r="N52" i="1" s="1"/>
  <c r="BK48" i="1"/>
  <c r="BD49" i="1" s="1"/>
  <c r="M26" i="1"/>
  <c r="O26" i="1"/>
  <c r="CM28" i="1"/>
  <c r="CK28" i="1"/>
  <c r="BX29" i="1" s="1"/>
  <c r="AY29" i="1"/>
  <c r="AA48" i="1"/>
  <c r="AF47" i="1"/>
  <c r="AK57" i="1" l="1"/>
  <c r="AN57" i="1" s="1"/>
  <c r="P52" i="1"/>
  <c r="I53" i="1" s="1"/>
  <c r="S26" i="1"/>
  <c r="W26" i="1" s="1"/>
  <c r="BI49" i="1"/>
  <c r="BJ49" i="1" s="1"/>
  <c r="BF49" i="1"/>
  <c r="BQ48" i="1"/>
  <c r="BT48" i="1" s="1"/>
  <c r="AZ29" i="1"/>
  <c r="AX29" i="1"/>
  <c r="AJ30" i="1" s="1"/>
  <c r="U26" i="1"/>
  <c r="CC29" i="1"/>
  <c r="BZ29" i="1"/>
  <c r="AC48" i="1"/>
  <c r="AD48" i="1" s="1"/>
  <c r="AE48" i="1" s="1"/>
  <c r="BO49" i="1" l="1"/>
  <c r="AR57" i="1"/>
  <c r="AK58" i="1" s="1"/>
  <c r="K53" i="1"/>
  <c r="N53" i="1" s="1"/>
  <c r="R52" i="1"/>
  <c r="CD29" i="1"/>
  <c r="CJ29" i="1" s="1"/>
  <c r="BK49" i="1"/>
  <c r="BD50" i="1" s="1"/>
  <c r="CH29" i="1"/>
  <c r="AO30" i="1"/>
  <c r="AQ30" i="1" s="1"/>
  <c r="V26" i="1"/>
  <c r="T26" i="1"/>
  <c r="AL30" i="1"/>
  <c r="AF48" i="1"/>
  <c r="AA49" i="1"/>
  <c r="AN58" i="1" l="1"/>
  <c r="AV57" i="1"/>
  <c r="AW30" i="1"/>
  <c r="P53" i="1"/>
  <c r="I54" i="1" s="1"/>
  <c r="BI50" i="1"/>
  <c r="BJ50" i="1" s="1"/>
  <c r="BF50" i="1"/>
  <c r="BQ49" i="1"/>
  <c r="BT49" i="1" s="1"/>
  <c r="H27" i="1"/>
  <c r="AP30" i="1"/>
  <c r="CL29" i="1"/>
  <c r="AC49" i="1"/>
  <c r="AD49" i="1" s="1"/>
  <c r="BO50" i="1" l="1"/>
  <c r="AR58" i="1"/>
  <c r="AK59" i="1" s="1"/>
  <c r="K54" i="1"/>
  <c r="N54" i="1" s="1"/>
  <c r="R53" i="1"/>
  <c r="BK50" i="1"/>
  <c r="BD51" i="1" s="1"/>
  <c r="L27" i="1"/>
  <c r="O27" i="1" s="1"/>
  <c r="CK29" i="1"/>
  <c r="BX30" i="1" s="1"/>
  <c r="CM29" i="1"/>
  <c r="AY30" i="1"/>
  <c r="AE49" i="1"/>
  <c r="AN59" i="1" l="1"/>
  <c r="AV58" i="1"/>
  <c r="P54" i="1"/>
  <c r="I55" i="1" s="1"/>
  <c r="Q27" i="1"/>
  <c r="BI51" i="1"/>
  <c r="BJ51" i="1" s="1"/>
  <c r="BF51" i="1"/>
  <c r="BQ50" i="1"/>
  <c r="BT50" i="1" s="1"/>
  <c r="M27" i="1"/>
  <c r="AZ30" i="1"/>
  <c r="AX30" i="1"/>
  <c r="AJ31" i="1" s="1"/>
  <c r="U27" i="1"/>
  <c r="CC30" i="1"/>
  <c r="BZ30" i="1"/>
  <c r="AA50" i="1"/>
  <c r="AF49" i="1"/>
  <c r="BO51" i="1" l="1"/>
  <c r="AR59" i="1"/>
  <c r="AV59" i="1" s="1"/>
  <c r="K55" i="1"/>
  <c r="N55" i="1" s="1"/>
  <c r="R54" i="1"/>
  <c r="CD30" i="1"/>
  <c r="CJ30" i="1" s="1"/>
  <c r="BK51" i="1"/>
  <c r="CH30" i="1"/>
  <c r="AO31" i="1"/>
  <c r="AQ31" i="1" s="1"/>
  <c r="S27" i="1"/>
  <c r="W27" i="1" s="1"/>
  <c r="T27" i="1"/>
  <c r="AL31" i="1"/>
  <c r="AC50" i="1"/>
  <c r="AK60" i="1" l="1"/>
  <c r="AW31" i="1"/>
  <c r="P55" i="1"/>
  <c r="I56" i="1" s="1"/>
  <c r="BQ51" i="1"/>
  <c r="BT51" i="1" s="1"/>
  <c r="BD52" i="1"/>
  <c r="V27" i="1"/>
  <c r="H28" i="1"/>
  <c r="AP31" i="1"/>
  <c r="AD50" i="1"/>
  <c r="AE50" i="1" s="1"/>
  <c r="AN60" i="1" l="1"/>
  <c r="K56" i="1"/>
  <c r="N56" i="1" s="1"/>
  <c r="R55" i="1"/>
  <c r="BF52" i="1"/>
  <c r="BI52" i="1"/>
  <c r="BJ52" i="1" s="1"/>
  <c r="L28" i="1"/>
  <c r="O28" i="1" s="1"/>
  <c r="AY31" i="1"/>
  <c r="CL30" i="1"/>
  <c r="AA51" i="1"/>
  <c r="AF50" i="1"/>
  <c r="BO52" i="1" l="1"/>
  <c r="AR60" i="1"/>
  <c r="AV60" i="1" s="1"/>
  <c r="P56" i="1"/>
  <c r="I57" i="1" s="1"/>
  <c r="Q28" i="1"/>
  <c r="BK52" i="1"/>
  <c r="BD53" i="1" s="1"/>
  <c r="M28" i="1"/>
  <c r="CM30" i="1"/>
  <c r="CK30" i="1"/>
  <c r="BX31" i="1" s="1"/>
  <c r="AZ31" i="1"/>
  <c r="AX31" i="1"/>
  <c r="AJ32" i="1" s="1"/>
  <c r="AC51" i="1"/>
  <c r="AK61" i="1" l="1"/>
  <c r="K57" i="1"/>
  <c r="N57" i="1" s="1"/>
  <c r="R56" i="1"/>
  <c r="BF53" i="1"/>
  <c r="BI53" i="1"/>
  <c r="BJ53" i="1" s="1"/>
  <c r="BQ52" i="1"/>
  <c r="BT52" i="1" s="1"/>
  <c r="AO32" i="1"/>
  <c r="AQ32" i="1" s="1"/>
  <c r="S28" i="1"/>
  <c r="W28" i="1" s="1"/>
  <c r="AL32" i="1"/>
  <c r="BZ31" i="1"/>
  <c r="CC31" i="1"/>
  <c r="U28" i="1"/>
  <c r="AD51" i="1"/>
  <c r="AE51" i="1" s="1"/>
  <c r="BO53" i="1" l="1"/>
  <c r="AN61" i="1"/>
  <c r="AW32" i="1"/>
  <c r="P57" i="1"/>
  <c r="R57" i="1" s="1"/>
  <c r="CH31" i="1"/>
  <c r="CD31" i="1"/>
  <c r="CJ31" i="1" s="1"/>
  <c r="BK53" i="1"/>
  <c r="BD54" i="1" s="1"/>
  <c r="AP32" i="1"/>
  <c r="V28" i="1"/>
  <c r="T28" i="1"/>
  <c r="H29" i="1" s="1"/>
  <c r="AF51" i="1"/>
  <c r="AA52" i="1"/>
  <c r="AR61" i="1" l="1"/>
  <c r="AK62" i="1" s="1"/>
  <c r="I58" i="1"/>
  <c r="BI54" i="1"/>
  <c r="BJ54" i="1" s="1"/>
  <c r="BF54" i="1"/>
  <c r="BQ53" i="1"/>
  <c r="BT53" i="1" s="1"/>
  <c r="L29" i="1"/>
  <c r="O29" i="1" s="1"/>
  <c r="AY32" i="1"/>
  <c r="CL31" i="1"/>
  <c r="AC52" i="1"/>
  <c r="BO54" i="1" l="1"/>
  <c r="AN62" i="1"/>
  <c r="AV61" i="1"/>
  <c r="K58" i="1"/>
  <c r="N58" i="1" s="1"/>
  <c r="Q29" i="1"/>
  <c r="BK54" i="1"/>
  <c r="BD55" i="1" s="1"/>
  <c r="M29" i="1"/>
  <c r="CK31" i="1"/>
  <c r="BX32" i="1" s="1"/>
  <c r="AZ32" i="1"/>
  <c r="AX32" i="1"/>
  <c r="AJ33" i="1" s="1"/>
  <c r="CM31" i="1"/>
  <c r="AD52" i="1"/>
  <c r="AE52" i="1" s="1"/>
  <c r="AR62" i="1" l="1"/>
  <c r="AV62" i="1" s="1"/>
  <c r="P58" i="1"/>
  <c r="R58" i="1" s="1"/>
  <c r="BF55" i="1"/>
  <c r="BI55" i="1"/>
  <c r="BJ55" i="1" s="1"/>
  <c r="BQ54" i="1"/>
  <c r="BT54" i="1" s="1"/>
  <c r="AO33" i="1"/>
  <c r="AP33" i="1" s="1"/>
  <c r="S29" i="1"/>
  <c r="W29" i="1" s="1"/>
  <c r="AL33" i="1"/>
  <c r="CC32" i="1"/>
  <c r="BZ32" i="1"/>
  <c r="U29" i="1"/>
  <c r="AF52" i="1"/>
  <c r="AA53" i="1"/>
  <c r="BO55" i="1" l="1"/>
  <c r="AK63" i="1"/>
  <c r="AQ33" i="1"/>
  <c r="AW33" i="1" s="1"/>
  <c r="I59" i="1"/>
  <c r="CD32" i="1"/>
  <c r="CJ32" i="1" s="1"/>
  <c r="BK55" i="1"/>
  <c r="BD56" i="1" s="1"/>
  <c r="CH32" i="1"/>
  <c r="V29" i="1"/>
  <c r="T29" i="1"/>
  <c r="AC53" i="1"/>
  <c r="AD53" i="1" s="1"/>
  <c r="AE53" i="1" s="1"/>
  <c r="AN63" i="1" l="1"/>
  <c r="K59" i="1"/>
  <c r="N59" i="1" s="1"/>
  <c r="BF56" i="1"/>
  <c r="BI56" i="1"/>
  <c r="BJ56" i="1" s="1"/>
  <c r="BQ55" i="1"/>
  <c r="BT55" i="1" s="1"/>
  <c r="H30" i="1"/>
  <c r="CL32" i="1"/>
  <c r="AY33" i="1"/>
  <c r="AA54" i="1"/>
  <c r="AF53" i="1"/>
  <c r="BO56" i="1" l="1"/>
  <c r="AR63" i="1"/>
  <c r="AK64" i="1" s="1"/>
  <c r="P59" i="1"/>
  <c r="R59" i="1" s="1"/>
  <c r="BK56" i="1"/>
  <c r="BQ56" i="1" s="1"/>
  <c r="BT56" i="1" s="1"/>
  <c r="L30" i="1"/>
  <c r="O30" i="1" s="1"/>
  <c r="CK32" i="1"/>
  <c r="BX33" i="1" s="1"/>
  <c r="AZ33" i="1"/>
  <c r="AX33" i="1"/>
  <c r="AJ34" i="1" s="1"/>
  <c r="CM32" i="1"/>
  <c r="AC54" i="1"/>
  <c r="AN64" i="1" l="1"/>
  <c r="AV63" i="1"/>
  <c r="I60" i="1"/>
  <c r="Q30" i="1"/>
  <c r="BD57" i="1"/>
  <c r="M30" i="1"/>
  <c r="AO34" i="1"/>
  <c r="AQ34" i="1" s="1"/>
  <c r="AL34" i="1"/>
  <c r="CC33" i="1"/>
  <c r="BZ33" i="1"/>
  <c r="AD54" i="1"/>
  <c r="AE54" i="1" s="1"/>
  <c r="AR64" i="1" l="1"/>
  <c r="AV64" i="1" s="1"/>
  <c r="K60" i="1"/>
  <c r="N60" i="1" s="1"/>
  <c r="CD33" i="1"/>
  <c r="CJ33" i="1" s="1"/>
  <c r="BI57" i="1"/>
  <c r="BJ57" i="1" s="1"/>
  <c r="BF57" i="1"/>
  <c r="CH33" i="1"/>
  <c r="AW34" i="1"/>
  <c r="S30" i="1"/>
  <c r="W30" i="1" s="1"/>
  <c r="AP34" i="1"/>
  <c r="U30" i="1"/>
  <c r="AA55" i="1"/>
  <c r="AF54" i="1"/>
  <c r="BO57" i="1" l="1"/>
  <c r="AK65" i="1"/>
  <c r="P60" i="1"/>
  <c r="R60" i="1" s="1"/>
  <c r="BK57" i="1"/>
  <c r="V30" i="1"/>
  <c r="T30" i="1"/>
  <c r="AC55" i="1"/>
  <c r="AD55" i="1" s="1"/>
  <c r="AE55" i="1" s="1"/>
  <c r="AN65" i="1" l="1"/>
  <c r="I61" i="1"/>
  <c r="BD58" i="1"/>
  <c r="BQ57" i="1"/>
  <c r="BT57" i="1" s="1"/>
  <c r="H31" i="1"/>
  <c r="AY34" i="1"/>
  <c r="CL33" i="1"/>
  <c r="AF55" i="1"/>
  <c r="AA56" i="1"/>
  <c r="AR65" i="1" l="1"/>
  <c r="AK66" i="1" s="1"/>
  <c r="K61" i="1"/>
  <c r="N61" i="1" s="1"/>
  <c r="BI58" i="1"/>
  <c r="BJ58" i="1" s="1"/>
  <c r="BF58" i="1"/>
  <c r="L31" i="1"/>
  <c r="O31" i="1" s="1"/>
  <c r="CM33" i="1"/>
  <c r="CK33" i="1"/>
  <c r="BX34" i="1" s="1"/>
  <c r="AX34" i="1"/>
  <c r="AJ35" i="1" s="1"/>
  <c r="AZ34" i="1"/>
  <c r="AC56" i="1"/>
  <c r="AD56" i="1" s="1"/>
  <c r="AE56" i="1" s="1"/>
  <c r="BO58" i="1" l="1"/>
  <c r="AN66" i="1"/>
  <c r="AV65" i="1"/>
  <c r="P61" i="1"/>
  <c r="I62" i="1" s="1"/>
  <c r="Q31" i="1"/>
  <c r="BK58" i="1"/>
  <c r="M31" i="1"/>
  <c r="AL35" i="1"/>
  <c r="AO35" i="1"/>
  <c r="AQ35" i="1" s="1"/>
  <c r="CC34" i="1"/>
  <c r="BZ34" i="1"/>
  <c r="AA57" i="1"/>
  <c r="AF56" i="1"/>
  <c r="AR66" i="1" l="1"/>
  <c r="AV66" i="1" s="1"/>
  <c r="K62" i="1"/>
  <c r="N62" i="1" s="1"/>
  <c r="R61" i="1"/>
  <c r="CD34" i="1"/>
  <c r="CJ34" i="1" s="1"/>
  <c r="BQ58" i="1"/>
  <c r="BT58" i="1" s="1"/>
  <c r="BD59" i="1"/>
  <c r="CH34" i="1"/>
  <c r="S31" i="1"/>
  <c r="W31" i="1" s="1"/>
  <c r="AW35" i="1"/>
  <c r="AP35" i="1"/>
  <c r="U31" i="1"/>
  <c r="AC57" i="1"/>
  <c r="AK67" i="1" l="1"/>
  <c r="P62" i="1"/>
  <c r="I63" i="1" s="1"/>
  <c r="BI59" i="1"/>
  <c r="BO59" i="1" s="1"/>
  <c r="BF59" i="1"/>
  <c r="AY35" i="1"/>
  <c r="V31" i="1"/>
  <c r="T31" i="1"/>
  <c r="CL34" i="1"/>
  <c r="AD57" i="1"/>
  <c r="AE57" i="1" s="1"/>
  <c r="AN67" i="1" l="1"/>
  <c r="K63" i="1"/>
  <c r="N63" i="1" s="1"/>
  <c r="R62" i="1"/>
  <c r="BJ59" i="1"/>
  <c r="BK59" i="1"/>
  <c r="BD60" i="1" s="1"/>
  <c r="H32" i="1"/>
  <c r="CK34" i="1"/>
  <c r="BX35" i="1" s="1"/>
  <c r="AX35" i="1"/>
  <c r="AJ36" i="1" s="1"/>
  <c r="AZ35" i="1"/>
  <c r="CM34" i="1"/>
  <c r="AA58" i="1"/>
  <c r="AF57" i="1"/>
  <c r="AR67" i="1" l="1"/>
  <c r="AK68" i="1" s="1"/>
  <c r="P63" i="1"/>
  <c r="I64" i="1" s="1"/>
  <c r="BI60" i="1"/>
  <c r="BJ60" i="1" s="1"/>
  <c r="BF60" i="1"/>
  <c r="BQ59" i="1"/>
  <c r="BT59" i="1" s="1"/>
  <c r="AO36" i="1"/>
  <c r="AQ36" i="1" s="1"/>
  <c r="L32" i="1"/>
  <c r="O32" i="1" s="1"/>
  <c r="AL36" i="1"/>
  <c r="CC35" i="1"/>
  <c r="BZ35" i="1"/>
  <c r="AC58" i="1"/>
  <c r="BO60" i="1" l="1"/>
  <c r="AN68" i="1"/>
  <c r="AV67" i="1"/>
  <c r="AW36" i="1"/>
  <c r="K64" i="1"/>
  <c r="N64" i="1" s="1"/>
  <c r="R63" i="1"/>
  <c r="Q32" i="1"/>
  <c r="CH35" i="1"/>
  <c r="CD35" i="1"/>
  <c r="CJ35" i="1" s="1"/>
  <c r="BK60" i="1"/>
  <c r="BD61" i="1" s="1"/>
  <c r="M32" i="1"/>
  <c r="AP36" i="1"/>
  <c r="U32" i="1"/>
  <c r="AD58" i="1"/>
  <c r="AE58" i="1" s="1"/>
  <c r="AR68" i="1" l="1"/>
  <c r="AV68" i="1" s="1"/>
  <c r="P64" i="1"/>
  <c r="I65" i="1" s="1"/>
  <c r="BF61" i="1"/>
  <c r="BI61" i="1"/>
  <c r="BJ61" i="1" s="1"/>
  <c r="BQ60" i="1"/>
  <c r="BT60" i="1" s="1"/>
  <c r="S32" i="1"/>
  <c r="W32" i="1" s="1"/>
  <c r="T32" i="1"/>
  <c r="H33" i="1" s="1"/>
  <c r="AY36" i="1"/>
  <c r="AA59" i="1"/>
  <c r="AF58" i="1"/>
  <c r="BO61" i="1" l="1"/>
  <c r="AK69" i="1"/>
  <c r="K65" i="1"/>
  <c r="N65" i="1" s="1"/>
  <c r="R64" i="1"/>
  <c r="BK61" i="1"/>
  <c r="BD62" i="1" s="1"/>
  <c r="V32" i="1"/>
  <c r="L33" i="1"/>
  <c r="O33" i="1" s="1"/>
  <c r="AZ36" i="1"/>
  <c r="AX36" i="1"/>
  <c r="AJ37" i="1" s="1"/>
  <c r="CL35" i="1"/>
  <c r="AC59" i="1"/>
  <c r="AN69" i="1" l="1"/>
  <c r="P65" i="1"/>
  <c r="R65" i="1" s="1"/>
  <c r="Q33" i="1"/>
  <c r="BF62" i="1"/>
  <c r="BI62" i="1"/>
  <c r="BJ62" i="1" s="1"/>
  <c r="BQ61" i="1"/>
  <c r="BT61" i="1" s="1"/>
  <c r="M33" i="1"/>
  <c r="AO37" i="1"/>
  <c r="AQ37" i="1" s="1"/>
  <c r="CM35" i="1"/>
  <c r="CK35" i="1"/>
  <c r="BX36" i="1" s="1"/>
  <c r="AL37" i="1"/>
  <c r="AD59" i="1"/>
  <c r="AE59" i="1" s="1"/>
  <c r="BO62" i="1" l="1"/>
  <c r="AR69" i="1"/>
  <c r="AK70" i="1" s="1"/>
  <c r="AW37" i="1"/>
  <c r="I66" i="1"/>
  <c r="BK62" i="1"/>
  <c r="BQ62" i="1" s="1"/>
  <c r="BT62" i="1" s="1"/>
  <c r="BT64" i="1" s="1"/>
  <c r="S33" i="1"/>
  <c r="W33" i="1" s="1"/>
  <c r="AP37" i="1"/>
  <c r="BZ36" i="1"/>
  <c r="CC36" i="1"/>
  <c r="U33" i="1"/>
  <c r="AA60" i="1"/>
  <c r="AF59" i="1"/>
  <c r="AN70" i="1" l="1"/>
  <c r="AR70" i="1" s="1"/>
  <c r="AV70" i="1" s="1"/>
  <c r="AV69" i="1"/>
  <c r="K66" i="1"/>
  <c r="N66" i="1" s="1"/>
  <c r="CD36" i="1"/>
  <c r="CJ36" i="1" s="1"/>
  <c r="CH36" i="1"/>
  <c r="V33" i="1"/>
  <c r="T33" i="1"/>
  <c r="AY37" i="1"/>
  <c r="AC60" i="1"/>
  <c r="AK71" i="1" l="1"/>
  <c r="P66" i="1"/>
  <c r="I67" i="1" s="1"/>
  <c r="H34" i="1"/>
  <c r="AZ37" i="1"/>
  <c r="AX37" i="1"/>
  <c r="AJ38" i="1" s="1"/>
  <c r="CL36" i="1"/>
  <c r="AD60" i="1"/>
  <c r="AE60" i="1" s="1"/>
  <c r="AN71" i="1" l="1"/>
  <c r="K67" i="1"/>
  <c r="N67" i="1" s="1"/>
  <c r="R66" i="1"/>
  <c r="L34" i="1"/>
  <c r="O34" i="1" s="1"/>
  <c r="CK36" i="1"/>
  <c r="BX37" i="1" s="1"/>
  <c r="CM36" i="1"/>
  <c r="AO38" i="1"/>
  <c r="AQ38" i="1" s="1"/>
  <c r="AL38" i="1"/>
  <c r="AA61" i="1"/>
  <c r="AF60" i="1"/>
  <c r="AR71" i="1" l="1"/>
  <c r="AV71" i="1" s="1"/>
  <c r="P67" i="1"/>
  <c r="I68" i="1" s="1"/>
  <c r="Q34" i="1"/>
  <c r="M34" i="1"/>
  <c r="AW38" i="1"/>
  <c r="AP38" i="1"/>
  <c r="CC37" i="1"/>
  <c r="BZ37" i="1"/>
  <c r="AC61" i="1"/>
  <c r="AK72" i="1" l="1"/>
  <c r="K68" i="1"/>
  <c r="N68" i="1" s="1"/>
  <c r="R67" i="1"/>
  <c r="CH37" i="1"/>
  <c r="CD37" i="1"/>
  <c r="CJ37" i="1" s="1"/>
  <c r="S34" i="1"/>
  <c r="W34" i="1" s="1"/>
  <c r="U34" i="1"/>
  <c r="AD61" i="1"/>
  <c r="AE61" i="1" s="1"/>
  <c r="AN72" i="1" l="1"/>
  <c r="P68" i="1"/>
  <c r="R68" i="1" s="1"/>
  <c r="T34" i="1"/>
  <c r="H35" i="1" s="1"/>
  <c r="V34" i="1"/>
  <c r="AY38" i="1"/>
  <c r="AA62" i="1"/>
  <c r="AF61" i="1"/>
  <c r="AR72" i="1" l="1"/>
  <c r="AK73" i="1" s="1"/>
  <c r="I69" i="1"/>
  <c r="L35" i="1"/>
  <c r="O35" i="1" s="1"/>
  <c r="AX38" i="1"/>
  <c r="AJ39" i="1" s="1"/>
  <c r="AZ38" i="1"/>
  <c r="X126" i="1" s="1"/>
  <c r="CL37" i="1"/>
  <c r="AC62" i="1"/>
  <c r="AN73" i="1" l="1"/>
  <c r="AV72" i="1"/>
  <c r="K69" i="1"/>
  <c r="N69" i="1" s="1"/>
  <c r="Q35" i="1"/>
  <c r="M35" i="1"/>
  <c r="AO39" i="1"/>
  <c r="AQ39" i="1" s="1"/>
  <c r="CM37" i="1"/>
  <c r="CK37" i="1"/>
  <c r="BX38" i="1" s="1"/>
  <c r="AL39" i="1"/>
  <c r="AD62" i="1"/>
  <c r="AE62" i="1" s="1"/>
  <c r="AR73" i="1" l="1"/>
  <c r="AK74" i="1" s="1"/>
  <c r="AW39" i="1"/>
  <c r="P69" i="1"/>
  <c r="R69" i="1" s="1"/>
  <c r="AP39" i="1"/>
  <c r="S35" i="1"/>
  <c r="W35" i="1" s="1"/>
  <c r="U35" i="1"/>
  <c r="CC38" i="1"/>
  <c r="BZ38" i="1"/>
  <c r="AA63" i="1"/>
  <c r="AF62" i="1"/>
  <c r="AN74" i="1" l="1"/>
  <c r="AV73" i="1"/>
  <c r="I70" i="1"/>
  <c r="CD38" i="1"/>
  <c r="CJ38" i="1" s="1"/>
  <c r="CH38" i="1"/>
  <c r="V35" i="1"/>
  <c r="T35" i="1"/>
  <c r="AY39" i="1"/>
  <c r="AC63" i="1"/>
  <c r="AR74" i="1" l="1"/>
  <c r="AK75" i="1" s="1"/>
  <c r="K70" i="1"/>
  <c r="N70" i="1" s="1"/>
  <c r="H36" i="1"/>
  <c r="AZ39" i="1"/>
  <c r="AX39" i="1"/>
  <c r="AJ40" i="1" s="1"/>
  <c r="CL38" i="1"/>
  <c r="AD63" i="1"/>
  <c r="AE63" i="1" s="1"/>
  <c r="AN75" i="1" l="1"/>
  <c r="AV74" i="1"/>
  <c r="P70" i="1"/>
  <c r="R70" i="1" s="1"/>
  <c r="AO40" i="1"/>
  <c r="AQ40" i="1" s="1"/>
  <c r="L36" i="1"/>
  <c r="O36" i="1" s="1"/>
  <c r="CK38" i="1"/>
  <c r="AL40" i="1"/>
  <c r="C54" i="1"/>
  <c r="CM38" i="1"/>
  <c r="CM40" i="1" s="1"/>
  <c r="AA64" i="1"/>
  <c r="AF63" i="1"/>
  <c r="AR75" i="1" l="1"/>
  <c r="AV75" i="1" s="1"/>
  <c r="I71" i="1"/>
  <c r="Q36" i="1"/>
  <c r="M36" i="1"/>
  <c r="AW40" i="1"/>
  <c r="AP40" i="1"/>
  <c r="C55" i="1"/>
  <c r="C56" i="1"/>
  <c r="AC64" i="1"/>
  <c r="AK76" i="1" l="1"/>
  <c r="K71" i="1"/>
  <c r="N71" i="1" s="1"/>
  <c r="S36" i="1"/>
  <c r="W36" i="1" s="1"/>
  <c r="AY40" i="1"/>
  <c r="U36" i="1"/>
  <c r="AD64" i="1"/>
  <c r="AE64" i="1" s="1"/>
  <c r="AN76" i="1" l="1"/>
  <c r="P71" i="1"/>
  <c r="I72" i="1" s="1"/>
  <c r="AZ40" i="1"/>
  <c r="AX40" i="1"/>
  <c r="AJ41" i="1" s="1"/>
  <c r="V36" i="1"/>
  <c r="T36" i="1"/>
  <c r="AA65" i="1"/>
  <c r="AF64" i="1"/>
  <c r="AR76" i="1" l="1"/>
  <c r="AV76" i="1" s="1"/>
  <c r="K72" i="1"/>
  <c r="N72" i="1" s="1"/>
  <c r="R71" i="1"/>
  <c r="AO41" i="1"/>
  <c r="AQ41" i="1" s="1"/>
  <c r="H37" i="1"/>
  <c r="AL41" i="1"/>
  <c r="AC65" i="1"/>
  <c r="AK77" i="1" l="1"/>
  <c r="P72" i="1"/>
  <c r="R72" i="1" s="1"/>
  <c r="AP41" i="1"/>
  <c r="AW41" i="1"/>
  <c r="L37" i="1"/>
  <c r="O37" i="1" s="1"/>
  <c r="AY41" i="1"/>
  <c r="AD65" i="1"/>
  <c r="AE65" i="1" s="1"/>
  <c r="AN77" i="1" l="1"/>
  <c r="I73" i="1"/>
  <c r="Q37" i="1"/>
  <c r="M37" i="1"/>
  <c r="AX41" i="1"/>
  <c r="AJ42" i="1" s="1"/>
  <c r="AZ41" i="1"/>
  <c r="U37" i="1"/>
  <c r="AA66" i="1"/>
  <c r="AF65" i="1"/>
  <c r="AR77" i="1" l="1"/>
  <c r="AV77" i="1" s="1"/>
  <c r="K73" i="1"/>
  <c r="N73" i="1" s="1"/>
  <c r="S37" i="1"/>
  <c r="W37" i="1" s="1"/>
  <c r="T37" i="1"/>
  <c r="H38" i="1" s="1"/>
  <c r="AO42" i="1"/>
  <c r="AQ42" i="1" s="1"/>
  <c r="AL42" i="1"/>
  <c r="AC66" i="1"/>
  <c r="AK78" i="1" l="1"/>
  <c r="P73" i="1"/>
  <c r="I74" i="1" s="1"/>
  <c r="V37" i="1"/>
  <c r="AW42" i="1"/>
  <c r="L38" i="1"/>
  <c r="O38" i="1" s="1"/>
  <c r="AP42" i="1"/>
  <c r="AD66" i="1"/>
  <c r="AE66" i="1" s="1"/>
  <c r="AN78" i="1" l="1"/>
  <c r="K74" i="1"/>
  <c r="N74" i="1" s="1"/>
  <c r="R73" i="1"/>
  <c r="Q38" i="1"/>
  <c r="M38" i="1"/>
  <c r="AA67" i="1"/>
  <c r="AF66" i="1"/>
  <c r="AR78" i="1" l="1"/>
  <c r="AK79" i="1" s="1"/>
  <c r="P74" i="1"/>
  <c r="R74" i="1" s="1"/>
  <c r="S38" i="1"/>
  <c r="W38" i="1" s="1"/>
  <c r="AY42" i="1"/>
  <c r="U38" i="1"/>
  <c r="AC67" i="1"/>
  <c r="AD67" i="1" s="1"/>
  <c r="AN79" i="1" l="1"/>
  <c r="AV78" i="1"/>
  <c r="I75" i="1"/>
  <c r="AZ42" i="1"/>
  <c r="AX42" i="1"/>
  <c r="AJ43" i="1" s="1"/>
  <c r="V38" i="1"/>
  <c r="V126" i="1" s="1"/>
  <c r="T38" i="1"/>
  <c r="AE67" i="1"/>
  <c r="AR79" i="1" l="1"/>
  <c r="AV79" i="1" s="1"/>
  <c r="K75" i="1"/>
  <c r="N75" i="1" s="1"/>
  <c r="AO43" i="1"/>
  <c r="AQ43" i="1" s="1"/>
  <c r="H39" i="1"/>
  <c r="C57" i="1"/>
  <c r="CM41" i="1"/>
  <c r="CM42" i="1" s="1"/>
  <c r="AL43" i="1"/>
  <c r="AA68" i="1"/>
  <c r="AF67" i="1"/>
  <c r="AK80" i="1" l="1"/>
  <c r="P75" i="1"/>
  <c r="I76" i="1" s="1"/>
  <c r="AW43" i="1"/>
  <c r="L39" i="1"/>
  <c r="O39" i="1" s="1"/>
  <c r="AP43" i="1"/>
  <c r="AC68" i="1"/>
  <c r="AD68" i="1" s="1"/>
  <c r="AN80" i="1" l="1"/>
  <c r="K76" i="1"/>
  <c r="N76" i="1" s="1"/>
  <c r="R75" i="1"/>
  <c r="Q39" i="1"/>
  <c r="M39" i="1"/>
  <c r="AY43" i="1"/>
  <c r="AE68" i="1"/>
  <c r="AR80" i="1" l="1"/>
  <c r="AV80" i="1" s="1"/>
  <c r="P76" i="1"/>
  <c r="R76" i="1" s="1"/>
  <c r="S39" i="1"/>
  <c r="W39" i="1" s="1"/>
  <c r="AZ43" i="1"/>
  <c r="AX43" i="1"/>
  <c r="AJ44" i="1" s="1"/>
  <c r="U39" i="1"/>
  <c r="AA69" i="1"/>
  <c r="AF68" i="1"/>
  <c r="AK81" i="1" l="1"/>
  <c r="I77" i="1"/>
  <c r="V39" i="1"/>
  <c r="T39" i="1"/>
  <c r="AL44" i="1"/>
  <c r="AO44" i="1"/>
  <c r="AQ44" i="1" s="1"/>
  <c r="AC69" i="1"/>
  <c r="AN81" i="1" l="1"/>
  <c r="AR81" i="1" s="1"/>
  <c r="AV81" i="1" s="1"/>
  <c r="K77" i="1"/>
  <c r="N77" i="1" s="1"/>
  <c r="H40" i="1"/>
  <c r="AW44" i="1"/>
  <c r="AP44" i="1"/>
  <c r="AD69" i="1"/>
  <c r="AE69" i="1" s="1"/>
  <c r="AK82" i="1" l="1"/>
  <c r="P77" i="1"/>
  <c r="I78" i="1" s="1"/>
  <c r="L40" i="1"/>
  <c r="O40" i="1" s="1"/>
  <c r="AA70" i="1"/>
  <c r="AF69" i="1"/>
  <c r="AN82" i="1" l="1"/>
  <c r="K78" i="1"/>
  <c r="N78" i="1" s="1"/>
  <c r="R77" i="1"/>
  <c r="Q40" i="1"/>
  <c r="M40" i="1"/>
  <c r="AY44" i="1"/>
  <c r="AC70" i="1"/>
  <c r="AD70" i="1" s="1"/>
  <c r="AE70" i="1" s="1"/>
  <c r="AR82" i="1" l="1"/>
  <c r="AV82" i="1" s="1"/>
  <c r="P78" i="1"/>
  <c r="R78" i="1" s="1"/>
  <c r="S40" i="1"/>
  <c r="W40" i="1" s="1"/>
  <c r="AX44" i="1"/>
  <c r="AJ45" i="1" s="1"/>
  <c r="AZ44" i="1"/>
  <c r="U40" i="1"/>
  <c r="AA71" i="1"/>
  <c r="AF70" i="1"/>
  <c r="I79" i="1" l="1"/>
  <c r="K79" i="1" s="1"/>
  <c r="N79" i="1" s="1"/>
  <c r="AK83" i="1"/>
  <c r="AN83" i="1" s="1"/>
  <c r="AR83" i="1" s="1"/>
  <c r="AV83" i="1" s="1"/>
  <c r="AO45" i="1"/>
  <c r="AQ45" i="1" s="1"/>
  <c r="V40" i="1"/>
  <c r="T40" i="1"/>
  <c r="AL45" i="1"/>
  <c r="AC71" i="1"/>
  <c r="AK84" i="1" l="1"/>
  <c r="AN84" i="1" s="1"/>
  <c r="AR84" i="1" s="1"/>
  <c r="AV84" i="1" s="1"/>
  <c r="P79" i="1"/>
  <c r="R79" i="1" s="1"/>
  <c r="AW45" i="1"/>
  <c r="H41" i="1"/>
  <c r="AP45" i="1"/>
  <c r="AY45" i="1"/>
  <c r="AD71" i="1"/>
  <c r="AE71" i="1" s="1"/>
  <c r="AK85" i="1" l="1"/>
  <c r="I80" i="1"/>
  <c r="L41" i="1"/>
  <c r="O41" i="1" s="1"/>
  <c r="AX45" i="1"/>
  <c r="AJ46" i="1" s="1"/>
  <c r="AZ45" i="1"/>
  <c r="AA72" i="1"/>
  <c r="AF71" i="1"/>
  <c r="AN85" i="1" l="1"/>
  <c r="AR85" i="1" s="1"/>
  <c r="AV85" i="1" s="1"/>
  <c r="K80" i="1"/>
  <c r="N80" i="1" s="1"/>
  <c r="Q41" i="1"/>
  <c r="M41" i="1"/>
  <c r="AO46" i="1"/>
  <c r="AQ46" i="1" s="1"/>
  <c r="AL46" i="1"/>
  <c r="AC72" i="1"/>
  <c r="AK86" i="1" l="1"/>
  <c r="P80" i="1"/>
  <c r="I81" i="1" s="1"/>
  <c r="AW46" i="1"/>
  <c r="S41" i="1"/>
  <c r="W41" i="1" s="1"/>
  <c r="AP46" i="1"/>
  <c r="U41" i="1"/>
  <c r="AD72" i="1"/>
  <c r="AE72" i="1" s="1"/>
  <c r="AN86" i="1" l="1"/>
  <c r="K81" i="1"/>
  <c r="N81" i="1" s="1"/>
  <c r="R80" i="1"/>
  <c r="V41" i="1"/>
  <c r="T41" i="1"/>
  <c r="AY46" i="1"/>
  <c r="AA73" i="1"/>
  <c r="AF72" i="1"/>
  <c r="AR86" i="1" l="1"/>
  <c r="AK87" i="1" s="1"/>
  <c r="P81" i="1"/>
  <c r="I82" i="1" s="1"/>
  <c r="H42" i="1"/>
  <c r="AX46" i="1"/>
  <c r="AJ47" i="1" s="1"/>
  <c r="AZ46" i="1"/>
  <c r="AC73" i="1"/>
  <c r="R81" i="1" l="1"/>
  <c r="AN87" i="1"/>
  <c r="AR87" i="1" s="1"/>
  <c r="AV86" i="1"/>
  <c r="K82" i="1"/>
  <c r="N82" i="1" s="1"/>
  <c r="AO47" i="1"/>
  <c r="AQ47" i="1" s="1"/>
  <c r="L42" i="1"/>
  <c r="O42" i="1" s="1"/>
  <c r="AL47" i="1"/>
  <c r="AD73" i="1"/>
  <c r="AE73" i="1" s="1"/>
  <c r="AK88" i="1" l="1"/>
  <c r="AV87" i="1"/>
  <c r="AW47" i="1"/>
  <c r="P82" i="1"/>
  <c r="R82" i="1" s="1"/>
  <c r="Q42" i="1"/>
  <c r="M42" i="1"/>
  <c r="AP47" i="1"/>
  <c r="U42" i="1"/>
  <c r="AY47" i="1"/>
  <c r="AA74" i="1"/>
  <c r="AF73" i="1"/>
  <c r="AN88" i="1" l="1"/>
  <c r="I83" i="1"/>
  <c r="S42" i="1"/>
  <c r="W42" i="1" s="1"/>
  <c r="AX47" i="1"/>
  <c r="AJ48" i="1" s="1"/>
  <c r="AZ47" i="1"/>
  <c r="T42" i="1"/>
  <c r="AC74" i="1"/>
  <c r="AR88" i="1" l="1"/>
  <c r="AV88" i="1" s="1"/>
  <c r="K83" i="1"/>
  <c r="N83" i="1" s="1"/>
  <c r="V42" i="1"/>
  <c r="H43" i="1"/>
  <c r="AO48" i="1"/>
  <c r="AQ48" i="1" s="1"/>
  <c r="AL48" i="1"/>
  <c r="AD74" i="1"/>
  <c r="AE74" i="1" s="1"/>
  <c r="AK89" i="1" l="1"/>
  <c r="P83" i="1"/>
  <c r="R83" i="1" s="1"/>
  <c r="AW48" i="1"/>
  <c r="L43" i="1"/>
  <c r="O43" i="1" s="1"/>
  <c r="AP48" i="1"/>
  <c r="AA75" i="1"/>
  <c r="AF74" i="1"/>
  <c r="AN89" i="1" l="1"/>
  <c r="I84" i="1"/>
  <c r="Q43" i="1"/>
  <c r="M43" i="1"/>
  <c r="AC75" i="1"/>
  <c r="AD75" i="1" s="1"/>
  <c r="AE75" i="1" s="1"/>
  <c r="AR89" i="1" l="1"/>
  <c r="AK90" i="1" s="1"/>
  <c r="K84" i="1"/>
  <c r="N84" i="1" s="1"/>
  <c r="S43" i="1"/>
  <c r="W43" i="1" s="1"/>
  <c r="AY48" i="1"/>
  <c r="U43" i="1"/>
  <c r="AA76" i="1"/>
  <c r="AF75" i="1"/>
  <c r="AN90" i="1" l="1"/>
  <c r="AR90" i="1" s="1"/>
  <c r="AV89" i="1"/>
  <c r="P84" i="1"/>
  <c r="R84" i="1" s="1"/>
  <c r="AZ48" i="1"/>
  <c r="AX48" i="1"/>
  <c r="AJ49" i="1" s="1"/>
  <c r="V43" i="1"/>
  <c r="T43" i="1"/>
  <c r="AC76" i="1"/>
  <c r="AD76" i="1" s="1"/>
  <c r="AE76" i="1" s="1"/>
  <c r="AK91" i="1" l="1"/>
  <c r="AV90" i="1"/>
  <c r="I85" i="1"/>
  <c r="AO49" i="1"/>
  <c r="AQ49" i="1" s="1"/>
  <c r="H44" i="1"/>
  <c r="AL49" i="1"/>
  <c r="AA77" i="1"/>
  <c r="AF76" i="1"/>
  <c r="AN91" i="1" l="1"/>
  <c r="AW49" i="1"/>
  <c r="K85" i="1"/>
  <c r="N85" i="1" s="1"/>
  <c r="L44" i="1"/>
  <c r="O44" i="1" s="1"/>
  <c r="AP49" i="1"/>
  <c r="AC77" i="1"/>
  <c r="AD77" i="1" s="1"/>
  <c r="AR91" i="1" l="1"/>
  <c r="AK92" i="1" s="1"/>
  <c r="P85" i="1"/>
  <c r="R85" i="1" s="1"/>
  <c r="Q44" i="1"/>
  <c r="M44" i="1"/>
  <c r="AY49" i="1"/>
  <c r="AE77" i="1"/>
  <c r="AN92" i="1" l="1"/>
  <c r="AV91" i="1"/>
  <c r="I86" i="1"/>
  <c r="S44" i="1"/>
  <c r="W44" i="1" s="1"/>
  <c r="AZ49" i="1"/>
  <c r="AX49" i="1"/>
  <c r="AJ50" i="1" s="1"/>
  <c r="U44" i="1"/>
  <c r="AA78" i="1"/>
  <c r="AF77" i="1"/>
  <c r="AR92" i="1" l="1"/>
  <c r="AV92" i="1" s="1"/>
  <c r="K86" i="1"/>
  <c r="N86" i="1" s="1"/>
  <c r="V44" i="1"/>
  <c r="T44" i="1"/>
  <c r="AO50" i="1"/>
  <c r="AQ50" i="1" s="1"/>
  <c r="AL50" i="1"/>
  <c r="AC78" i="1"/>
  <c r="AD78" i="1" s="1"/>
  <c r="AE78" i="1" s="1"/>
  <c r="AK93" i="1" l="1"/>
  <c r="P86" i="1"/>
  <c r="I87" i="1" s="1"/>
  <c r="H45" i="1"/>
  <c r="AW50" i="1"/>
  <c r="AP50" i="1"/>
  <c r="AF78" i="1"/>
  <c r="AA79" i="1"/>
  <c r="AN93" i="1" l="1"/>
  <c r="K87" i="1"/>
  <c r="N87" i="1" s="1"/>
  <c r="R86" i="1"/>
  <c r="L45" i="1"/>
  <c r="O45" i="1" s="1"/>
  <c r="AC79" i="1"/>
  <c r="AD79" i="1" s="1"/>
  <c r="AR93" i="1" l="1"/>
  <c r="AV93" i="1" s="1"/>
  <c r="P87" i="1"/>
  <c r="R87" i="1" s="1"/>
  <c r="Q45" i="1"/>
  <c r="M45" i="1"/>
  <c r="AY50" i="1"/>
  <c r="AE79" i="1"/>
  <c r="I88" i="1" l="1"/>
  <c r="K88" i="1" s="1"/>
  <c r="N88" i="1" s="1"/>
  <c r="AK94" i="1"/>
  <c r="S45" i="1"/>
  <c r="W45" i="1" s="1"/>
  <c r="AZ50" i="1"/>
  <c r="AX50" i="1"/>
  <c r="AJ51" i="1" s="1"/>
  <c r="U45" i="1"/>
  <c r="AF79" i="1"/>
  <c r="AA80" i="1"/>
  <c r="AN94" i="1" l="1"/>
  <c r="P88" i="1"/>
  <c r="R88" i="1" s="1"/>
  <c r="AO51" i="1"/>
  <c r="AP51" i="1" s="1"/>
  <c r="T45" i="1"/>
  <c r="H46" i="1" s="1"/>
  <c r="AL51" i="1"/>
  <c r="V45" i="1"/>
  <c r="AC80" i="1"/>
  <c r="AD80" i="1" s="1"/>
  <c r="AR94" i="1" l="1"/>
  <c r="AK95" i="1" s="1"/>
  <c r="AQ51" i="1"/>
  <c r="AW51" i="1" s="1"/>
  <c r="I89" i="1"/>
  <c r="L46" i="1"/>
  <c r="O46" i="1" s="1"/>
  <c r="AE80" i="1"/>
  <c r="AN95" i="1" l="1"/>
  <c r="AV94" i="1"/>
  <c r="K89" i="1"/>
  <c r="P89" i="1" s="1"/>
  <c r="Q46" i="1"/>
  <c r="M46" i="1"/>
  <c r="AY51" i="1"/>
  <c r="AA81" i="1"/>
  <c r="AF80" i="1"/>
  <c r="AR95" i="1" l="1"/>
  <c r="AV95" i="1" s="1"/>
  <c r="N89" i="1"/>
  <c r="I90" i="1" s="1"/>
  <c r="S46" i="1"/>
  <c r="W46" i="1" s="1"/>
  <c r="AZ51" i="1"/>
  <c r="AX51" i="1"/>
  <c r="AJ52" i="1" s="1"/>
  <c r="U46" i="1"/>
  <c r="AC81" i="1"/>
  <c r="AK96" i="1" l="1"/>
  <c r="K90" i="1"/>
  <c r="N90" i="1" s="1"/>
  <c r="R89" i="1"/>
  <c r="AO52" i="1"/>
  <c r="AQ52" i="1" s="1"/>
  <c r="T46" i="1"/>
  <c r="H47" i="1" s="1"/>
  <c r="AL52" i="1"/>
  <c r="V46" i="1"/>
  <c r="AD81" i="1"/>
  <c r="AE81" i="1" s="1"/>
  <c r="AN96" i="1" l="1"/>
  <c r="P90" i="1"/>
  <c r="R90" i="1" s="1"/>
  <c r="AP52" i="1"/>
  <c r="AW52" i="1"/>
  <c r="L47" i="1"/>
  <c r="O47" i="1" s="1"/>
  <c r="AA82" i="1"/>
  <c r="AF81" i="1"/>
  <c r="AR96" i="1" l="1"/>
  <c r="AV96" i="1" s="1"/>
  <c r="I91" i="1"/>
  <c r="Q47" i="1"/>
  <c r="M47" i="1"/>
  <c r="AY52" i="1"/>
  <c r="AC82" i="1"/>
  <c r="AK97" i="1" l="1"/>
  <c r="K91" i="1"/>
  <c r="P91" i="1" s="1"/>
  <c r="S47" i="1"/>
  <c r="W47" i="1" s="1"/>
  <c r="AZ52" i="1"/>
  <c r="AX52" i="1"/>
  <c r="AJ53" i="1" s="1"/>
  <c r="U47" i="1"/>
  <c r="AD82" i="1"/>
  <c r="AE82" i="1" s="1"/>
  <c r="AN97" i="1" l="1"/>
  <c r="N91" i="1"/>
  <c r="I92" i="1" s="1"/>
  <c r="AO53" i="1"/>
  <c r="AQ53" i="1" s="1"/>
  <c r="V47" i="1"/>
  <c r="T47" i="1"/>
  <c r="AL53" i="1"/>
  <c r="AA83" i="1"/>
  <c r="AF82" i="1"/>
  <c r="AR97" i="1" l="1"/>
  <c r="AV97" i="1" s="1"/>
  <c r="AW53" i="1"/>
  <c r="K92" i="1"/>
  <c r="P92" i="1" s="1"/>
  <c r="R91" i="1"/>
  <c r="H48" i="1"/>
  <c r="AP53" i="1"/>
  <c r="AC83" i="1"/>
  <c r="AD83" i="1" s="1"/>
  <c r="AK98" i="1" l="1"/>
  <c r="N92" i="1"/>
  <c r="L48" i="1"/>
  <c r="O48" i="1" s="1"/>
  <c r="AY53" i="1"/>
  <c r="AE83" i="1"/>
  <c r="AN98" i="1" l="1"/>
  <c r="R92" i="1"/>
  <c r="I93" i="1"/>
  <c r="Q48" i="1"/>
  <c r="M48" i="1"/>
  <c r="AZ53" i="1"/>
  <c r="AX53" i="1"/>
  <c r="AJ54" i="1" s="1"/>
  <c r="AA84" i="1"/>
  <c r="AF83" i="1"/>
  <c r="AR98" i="1" l="1"/>
  <c r="AV98" i="1" s="1"/>
  <c r="K93" i="1"/>
  <c r="P93" i="1" s="1"/>
  <c r="AO54" i="1"/>
  <c r="AQ54" i="1" s="1"/>
  <c r="S48" i="1"/>
  <c r="W48" i="1" s="1"/>
  <c r="AL54" i="1"/>
  <c r="U48" i="1"/>
  <c r="AC84" i="1"/>
  <c r="AD84" i="1" s="1"/>
  <c r="AE84" i="1" s="1"/>
  <c r="AK99" i="1" l="1"/>
  <c r="AW54" i="1"/>
  <c r="N93" i="1"/>
  <c r="R93" i="1" s="1"/>
  <c r="AP54" i="1"/>
  <c r="T48" i="1"/>
  <c r="V48" i="1"/>
  <c r="AA85" i="1"/>
  <c r="AF84" i="1"/>
  <c r="AN99" i="1" l="1"/>
  <c r="I94" i="1"/>
  <c r="H49" i="1"/>
  <c r="AY54" i="1"/>
  <c r="AC85" i="1"/>
  <c r="AR99" i="1" l="1"/>
  <c r="AV99" i="1" s="1"/>
  <c r="K94" i="1"/>
  <c r="N94" i="1" s="1"/>
  <c r="L49" i="1"/>
  <c r="O49" i="1" s="1"/>
  <c r="AZ54" i="1"/>
  <c r="AX54" i="1"/>
  <c r="AJ55" i="1" s="1"/>
  <c r="AD85" i="1"/>
  <c r="AE85" i="1" s="1"/>
  <c r="AK100" i="1" l="1"/>
  <c r="P94" i="1"/>
  <c r="R94" i="1" s="1"/>
  <c r="Q49" i="1"/>
  <c r="M49" i="1"/>
  <c r="AO55" i="1"/>
  <c r="AQ55" i="1" s="1"/>
  <c r="U49" i="1"/>
  <c r="AL55" i="1"/>
  <c r="AA86" i="1"/>
  <c r="AF85" i="1"/>
  <c r="AN100" i="1" l="1"/>
  <c r="AW55" i="1"/>
  <c r="I95" i="1"/>
  <c r="AP55" i="1"/>
  <c r="S49" i="1"/>
  <c r="W49" i="1" s="1"/>
  <c r="T49" i="1"/>
  <c r="AC86" i="1"/>
  <c r="AD86" i="1" s="1"/>
  <c r="AR100" i="1" l="1"/>
  <c r="AK101" i="1" s="1"/>
  <c r="K95" i="1"/>
  <c r="N95" i="1" s="1"/>
  <c r="V49" i="1"/>
  <c r="H50" i="1"/>
  <c r="AY55" i="1"/>
  <c r="AE86" i="1"/>
  <c r="AN101" i="1" l="1"/>
  <c r="AV100" i="1"/>
  <c r="P95" i="1"/>
  <c r="I96" i="1" s="1"/>
  <c r="L50" i="1"/>
  <c r="O50" i="1" s="1"/>
  <c r="AZ55" i="1"/>
  <c r="AX55" i="1"/>
  <c r="AJ56" i="1" s="1"/>
  <c r="AA87" i="1"/>
  <c r="AF86" i="1"/>
  <c r="AR101" i="1" l="1"/>
  <c r="AK102" i="1" s="1"/>
  <c r="K96" i="1"/>
  <c r="N96" i="1" s="1"/>
  <c r="R95" i="1"/>
  <c r="Q50" i="1"/>
  <c r="M50" i="1"/>
  <c r="U50" i="1"/>
  <c r="AL56" i="1"/>
  <c r="AO56" i="1"/>
  <c r="AQ56" i="1" s="1"/>
  <c r="AC87" i="1"/>
  <c r="AD87" i="1" s="1"/>
  <c r="AN102" i="1" l="1"/>
  <c r="AR102" i="1" s="1"/>
  <c r="AV101" i="1"/>
  <c r="P96" i="1"/>
  <c r="R96" i="1" s="1"/>
  <c r="AW56" i="1"/>
  <c r="S50" i="1"/>
  <c r="W50" i="1" s="1"/>
  <c r="T50" i="1"/>
  <c r="AP56" i="1"/>
  <c r="AY56" i="1"/>
  <c r="AE87" i="1"/>
  <c r="AV102" i="1" l="1"/>
  <c r="AK103" i="1"/>
  <c r="I97" i="1"/>
  <c r="V50" i="1"/>
  <c r="H51" i="1"/>
  <c r="AX56" i="1"/>
  <c r="AJ57" i="1" s="1"/>
  <c r="AZ56" i="1"/>
  <c r="AA88" i="1"/>
  <c r="AF87" i="1"/>
  <c r="AN103" i="1" l="1"/>
  <c r="K97" i="1"/>
  <c r="N97" i="1" s="1"/>
  <c r="L51" i="1"/>
  <c r="O51" i="1" s="1"/>
  <c r="AO57" i="1"/>
  <c r="AQ57" i="1" s="1"/>
  <c r="AL57" i="1"/>
  <c r="AC88" i="1"/>
  <c r="AR103" i="1" l="1"/>
  <c r="AV103" i="1" s="1"/>
  <c r="P97" i="1"/>
  <c r="I98" i="1" s="1"/>
  <c r="Q51" i="1"/>
  <c r="M51" i="1"/>
  <c r="AW57" i="1"/>
  <c r="U51" i="1"/>
  <c r="AP57" i="1"/>
  <c r="AD88" i="1"/>
  <c r="AE88" i="1" s="1"/>
  <c r="AK104" i="1" l="1"/>
  <c r="K98" i="1"/>
  <c r="N98" i="1" s="1"/>
  <c r="R97" i="1"/>
  <c r="S51" i="1"/>
  <c r="W51" i="1" s="1"/>
  <c r="T51" i="1"/>
  <c r="H52" i="1" s="1"/>
  <c r="AA89" i="1"/>
  <c r="AF88" i="1"/>
  <c r="P98" i="1" l="1"/>
  <c r="I99" i="1" s="1"/>
  <c r="AN104" i="1"/>
  <c r="AR104" i="1" s="1"/>
  <c r="AV104" i="1" s="1"/>
  <c r="V51" i="1"/>
  <c r="L52" i="1"/>
  <c r="O52" i="1" s="1"/>
  <c r="AY57" i="1"/>
  <c r="AC89" i="1"/>
  <c r="AD89" i="1" s="1"/>
  <c r="AE89" i="1" s="1"/>
  <c r="R98" i="1" l="1"/>
  <c r="AK105" i="1"/>
  <c r="K99" i="1"/>
  <c r="Q52" i="1"/>
  <c r="M52" i="1"/>
  <c r="AZ57" i="1"/>
  <c r="AX57" i="1"/>
  <c r="AJ58" i="1" s="1"/>
  <c r="AA90" i="1"/>
  <c r="AF89" i="1"/>
  <c r="P99" i="1" l="1"/>
  <c r="N99" i="1"/>
  <c r="R99" i="1" s="1"/>
  <c r="AN105" i="1"/>
  <c r="S52" i="1"/>
  <c r="W52" i="1" s="1"/>
  <c r="U52" i="1"/>
  <c r="AO58" i="1"/>
  <c r="AQ58" i="1" s="1"/>
  <c r="AL58" i="1"/>
  <c r="AC90" i="1"/>
  <c r="I100" i="1" l="1"/>
  <c r="AR105" i="1"/>
  <c r="AV105" i="1" s="1"/>
  <c r="K100" i="1"/>
  <c r="N100" i="1" s="1"/>
  <c r="AW58" i="1"/>
  <c r="V52" i="1"/>
  <c r="T52" i="1"/>
  <c r="AP58" i="1"/>
  <c r="AD90" i="1"/>
  <c r="AE90" i="1" s="1"/>
  <c r="AK106" i="1" l="1"/>
  <c r="P100" i="1"/>
  <c r="R100" i="1" s="1"/>
  <c r="H53" i="1"/>
  <c r="AA91" i="1"/>
  <c r="AF90" i="1"/>
  <c r="AN106" i="1" l="1"/>
  <c r="I101" i="1"/>
  <c r="L53" i="1"/>
  <c r="O53" i="1" s="1"/>
  <c r="AY58" i="1"/>
  <c r="AC91" i="1"/>
  <c r="AD91" i="1" s="1"/>
  <c r="AE91" i="1" s="1"/>
  <c r="AR106" i="1" l="1"/>
  <c r="AV106" i="1" s="1"/>
  <c r="K101" i="1"/>
  <c r="N101" i="1" s="1"/>
  <c r="Q53" i="1"/>
  <c r="M53" i="1"/>
  <c r="AZ58" i="1"/>
  <c r="AX58" i="1"/>
  <c r="AJ59" i="1" s="1"/>
  <c r="AA92" i="1"/>
  <c r="AF91" i="1"/>
  <c r="AK107" i="1" l="1"/>
  <c r="P101" i="1"/>
  <c r="R101" i="1" s="1"/>
  <c r="S53" i="1"/>
  <c r="W53" i="1" s="1"/>
  <c r="U53" i="1"/>
  <c r="AO59" i="1"/>
  <c r="AQ59" i="1" s="1"/>
  <c r="AL59" i="1"/>
  <c r="AC92" i="1"/>
  <c r="AN107" i="1" l="1"/>
  <c r="I102" i="1"/>
  <c r="AW59" i="1"/>
  <c r="V53" i="1"/>
  <c r="T53" i="1"/>
  <c r="AP59" i="1"/>
  <c r="AD92" i="1"/>
  <c r="AE92" i="1" s="1"/>
  <c r="AR107" i="1" l="1"/>
  <c r="AV107" i="1" s="1"/>
  <c r="K102" i="1"/>
  <c r="N102" i="1" s="1"/>
  <c r="H54" i="1"/>
  <c r="AA93" i="1"/>
  <c r="AF92" i="1"/>
  <c r="P102" i="1" l="1"/>
  <c r="R102" i="1"/>
  <c r="AK108" i="1"/>
  <c r="I103" i="1"/>
  <c r="L54" i="1"/>
  <c r="O54" i="1" s="1"/>
  <c r="AY59" i="1"/>
  <c r="AC93" i="1"/>
  <c r="AD93" i="1" s="1"/>
  <c r="AN108" i="1" l="1"/>
  <c r="K103" i="1"/>
  <c r="N103" i="1" s="1"/>
  <c r="Q54" i="1"/>
  <c r="M54" i="1"/>
  <c r="AX59" i="1"/>
  <c r="AJ60" i="1" s="1"/>
  <c r="AZ59" i="1"/>
  <c r="AE93" i="1"/>
  <c r="AR108" i="1" l="1"/>
  <c r="AV108" i="1" s="1"/>
  <c r="P103" i="1"/>
  <c r="I104" i="1" s="1"/>
  <c r="S54" i="1"/>
  <c r="W54" i="1" s="1"/>
  <c r="AO60" i="1"/>
  <c r="AQ60" i="1" s="1"/>
  <c r="AL60" i="1"/>
  <c r="U54" i="1"/>
  <c r="AA94" i="1"/>
  <c r="AF93" i="1"/>
  <c r="AK109" i="1" l="1"/>
  <c r="K104" i="1"/>
  <c r="N104" i="1" s="1"/>
  <c r="R103" i="1"/>
  <c r="AW60" i="1"/>
  <c r="AP60" i="1"/>
  <c r="AY60" i="1"/>
  <c r="V54" i="1"/>
  <c r="T54" i="1"/>
  <c r="AC94" i="1"/>
  <c r="AD94" i="1" s="1"/>
  <c r="AN109" i="1" l="1"/>
  <c r="P104" i="1"/>
  <c r="R104" i="1" s="1"/>
  <c r="H55" i="1"/>
  <c r="AZ60" i="1"/>
  <c r="AX60" i="1"/>
  <c r="AJ61" i="1" s="1"/>
  <c r="AE94" i="1"/>
  <c r="AR109" i="1" l="1"/>
  <c r="AV109" i="1" s="1"/>
  <c r="I105" i="1"/>
  <c r="L55" i="1"/>
  <c r="O55" i="1" s="1"/>
  <c r="AO61" i="1"/>
  <c r="AQ61" i="1" s="1"/>
  <c r="AL61" i="1"/>
  <c r="AA95" i="1"/>
  <c r="AF94" i="1"/>
  <c r="AK110" i="1" l="1"/>
  <c r="K105" i="1"/>
  <c r="N105" i="1" s="1"/>
  <c r="Q55" i="1"/>
  <c r="M55" i="1"/>
  <c r="AW61" i="1"/>
  <c r="AP61" i="1"/>
  <c r="AC95" i="1"/>
  <c r="P105" i="1" l="1"/>
  <c r="I106" i="1" s="1"/>
  <c r="K106" i="1" s="1"/>
  <c r="N106" i="1" s="1"/>
  <c r="AN110" i="1"/>
  <c r="R105" i="1"/>
  <c r="S55" i="1"/>
  <c r="W55" i="1" s="1"/>
  <c r="U55" i="1"/>
  <c r="AD95" i="1"/>
  <c r="AE95" i="1" s="1"/>
  <c r="P106" i="1" l="1"/>
  <c r="R106" i="1" s="1"/>
  <c r="AR110" i="1"/>
  <c r="AK111" i="1" s="1"/>
  <c r="V55" i="1"/>
  <c r="T55" i="1"/>
  <c r="AY61" i="1"/>
  <c r="AA96" i="1"/>
  <c r="AF95" i="1"/>
  <c r="I107" i="1" l="1"/>
  <c r="AN111" i="1"/>
  <c r="AV110" i="1"/>
  <c r="K107" i="1"/>
  <c r="N107" i="1" s="1"/>
  <c r="H56" i="1"/>
  <c r="AZ61" i="1"/>
  <c r="AX61" i="1"/>
  <c r="AJ62" i="1" s="1"/>
  <c r="AC96" i="1"/>
  <c r="AR111" i="1" l="1"/>
  <c r="AK112" i="1" s="1"/>
  <c r="P107" i="1"/>
  <c r="R107" i="1" s="1"/>
  <c r="L56" i="1"/>
  <c r="O56" i="1" s="1"/>
  <c r="AO62" i="1"/>
  <c r="AQ62" i="1" s="1"/>
  <c r="AL62" i="1"/>
  <c r="AD96" i="1"/>
  <c r="AE96" i="1" s="1"/>
  <c r="AN112" i="1" l="1"/>
  <c r="AV111" i="1"/>
  <c r="I108" i="1"/>
  <c r="Q56" i="1"/>
  <c r="M56" i="1"/>
  <c r="AW62" i="1"/>
  <c r="AP62" i="1"/>
  <c r="U56" i="1"/>
  <c r="AA97" i="1"/>
  <c r="AF96" i="1"/>
  <c r="AR112" i="1" l="1"/>
  <c r="AV112" i="1" s="1"/>
  <c r="K108" i="1"/>
  <c r="N108" i="1" s="1"/>
  <c r="S56" i="1"/>
  <c r="W56" i="1" s="1"/>
  <c r="T56" i="1"/>
  <c r="D54" i="1"/>
  <c r="AC97" i="1"/>
  <c r="AK113" i="1" l="1"/>
  <c r="P108" i="1"/>
  <c r="I109" i="1" s="1"/>
  <c r="V56" i="1"/>
  <c r="H57" i="1"/>
  <c r="AY62" i="1"/>
  <c r="AD97" i="1"/>
  <c r="AE97" i="1" s="1"/>
  <c r="AN113" i="1" l="1"/>
  <c r="K109" i="1"/>
  <c r="N109" i="1" s="1"/>
  <c r="R108" i="1"/>
  <c r="L57" i="1"/>
  <c r="O57" i="1" s="1"/>
  <c r="AZ62" i="1"/>
  <c r="X125" i="1" s="1"/>
  <c r="AX62" i="1"/>
  <c r="AJ63" i="1" s="1"/>
  <c r="AA98" i="1"/>
  <c r="AF97" i="1"/>
  <c r="AR113" i="1" l="1"/>
  <c r="AK114" i="1" s="1"/>
  <c r="P109" i="1"/>
  <c r="I110" i="1" s="1"/>
  <c r="Q57" i="1"/>
  <c r="M57" i="1"/>
  <c r="AL63" i="1"/>
  <c r="AO63" i="1"/>
  <c r="AQ63" i="1" s="1"/>
  <c r="D55" i="1"/>
  <c r="AC98" i="1"/>
  <c r="AN114" i="1" l="1"/>
  <c r="AV113" i="1"/>
  <c r="K110" i="1"/>
  <c r="N110" i="1" s="1"/>
  <c r="R109" i="1"/>
  <c r="S57" i="1"/>
  <c r="W57" i="1" s="1"/>
  <c r="D56" i="1"/>
  <c r="AP63" i="1"/>
  <c r="AW63" i="1"/>
  <c r="U57" i="1"/>
  <c r="AD98" i="1"/>
  <c r="AE98" i="1" s="1"/>
  <c r="AR114" i="1" l="1"/>
  <c r="AK115" i="1" s="1"/>
  <c r="P110" i="1"/>
  <c r="I111" i="1" s="1"/>
  <c r="AY63" i="1"/>
  <c r="V57" i="1"/>
  <c r="T57" i="1"/>
  <c r="AF98" i="1"/>
  <c r="AA99" i="1"/>
  <c r="AN115" i="1" l="1"/>
  <c r="AV114" i="1"/>
  <c r="K111" i="1"/>
  <c r="N111" i="1" s="1"/>
  <c r="R110" i="1"/>
  <c r="H58" i="1"/>
  <c r="AZ63" i="1"/>
  <c r="AX63" i="1"/>
  <c r="AJ64" i="1" s="1"/>
  <c r="AC99" i="1"/>
  <c r="AR115" i="1" l="1"/>
  <c r="AK116" i="1" s="1"/>
  <c r="P111" i="1"/>
  <c r="R111" i="1" s="1"/>
  <c r="I112" i="1"/>
  <c r="L58" i="1"/>
  <c r="O58" i="1" s="1"/>
  <c r="AO64" i="1"/>
  <c r="AQ64" i="1" s="1"/>
  <c r="AL64" i="1"/>
  <c r="AD99" i="1"/>
  <c r="AE99" i="1" s="1"/>
  <c r="AN116" i="1" l="1"/>
  <c r="AR116" i="1" s="1"/>
  <c r="AK117" i="1" s="1"/>
  <c r="AV115" i="1"/>
  <c r="K112" i="1"/>
  <c r="Q58" i="1"/>
  <c r="M58" i="1"/>
  <c r="U58" i="1"/>
  <c r="AW64" i="1"/>
  <c r="AP64" i="1"/>
  <c r="AA100" i="1"/>
  <c r="AF99" i="1"/>
  <c r="AN117" i="1" l="1"/>
  <c r="AV116" i="1"/>
  <c r="P112" i="1"/>
  <c r="N112" i="1"/>
  <c r="S58" i="1"/>
  <c r="W58" i="1" s="1"/>
  <c r="T58" i="1"/>
  <c r="AC100" i="1"/>
  <c r="R112" i="1" l="1"/>
  <c r="AR117" i="1"/>
  <c r="AV117" i="1" s="1"/>
  <c r="I113" i="1"/>
  <c r="V58" i="1"/>
  <c r="H59" i="1"/>
  <c r="AY64" i="1"/>
  <c r="AD100" i="1"/>
  <c r="AE100" i="1" s="1"/>
  <c r="AK118" i="1" l="1"/>
  <c r="K113" i="1"/>
  <c r="P113" i="1" s="1"/>
  <c r="L59" i="1"/>
  <c r="O59" i="1" s="1"/>
  <c r="AZ64" i="1"/>
  <c r="AX64" i="1"/>
  <c r="AJ65" i="1" s="1"/>
  <c r="AA101" i="1"/>
  <c r="AF100" i="1"/>
  <c r="N113" i="1" l="1"/>
  <c r="R113" i="1" s="1"/>
  <c r="AN118" i="1"/>
  <c r="Q59" i="1"/>
  <c r="M59" i="1"/>
  <c r="AO65" i="1"/>
  <c r="AQ65" i="1" s="1"/>
  <c r="AL65" i="1"/>
  <c r="AC101" i="1"/>
  <c r="I114" i="1" l="1"/>
  <c r="K114" i="1" s="1"/>
  <c r="N114" i="1" s="1"/>
  <c r="AR118" i="1"/>
  <c r="AV118" i="1" s="1"/>
  <c r="S59" i="1"/>
  <c r="W59" i="1" s="1"/>
  <c r="U59" i="1"/>
  <c r="AW65" i="1"/>
  <c r="AP65" i="1"/>
  <c r="AD101" i="1"/>
  <c r="AE101" i="1" s="1"/>
  <c r="AK119" i="1" l="1"/>
  <c r="P114" i="1"/>
  <c r="R114" i="1" s="1"/>
  <c r="V59" i="1"/>
  <c r="T59" i="1"/>
  <c r="H60" i="1" s="1"/>
  <c r="AA102" i="1"/>
  <c r="AF101" i="1"/>
  <c r="I115" i="1" l="1"/>
  <c r="AN119" i="1"/>
  <c r="K115" i="1"/>
  <c r="P115" i="1" s="1"/>
  <c r="L60" i="1"/>
  <c r="O60" i="1" s="1"/>
  <c r="AY65" i="1"/>
  <c r="AC102" i="1"/>
  <c r="AD102" i="1" s="1"/>
  <c r="N115" i="1" l="1"/>
  <c r="R115" i="1" s="1"/>
  <c r="AR119" i="1"/>
  <c r="AK120" i="1" s="1"/>
  <c r="Q60" i="1"/>
  <c r="M60" i="1"/>
  <c r="AZ65" i="1"/>
  <c r="AX65" i="1"/>
  <c r="AJ66" i="1" s="1"/>
  <c r="AE102" i="1"/>
  <c r="I116" i="1" l="1"/>
  <c r="AN120" i="1"/>
  <c r="AV119" i="1"/>
  <c r="K116" i="1"/>
  <c r="P116" i="1" s="1"/>
  <c r="S60" i="1"/>
  <c r="W60" i="1" s="1"/>
  <c r="U60" i="1"/>
  <c r="AO66" i="1"/>
  <c r="AQ66" i="1" s="1"/>
  <c r="AL66" i="1"/>
  <c r="AA103" i="1"/>
  <c r="AF102" i="1"/>
  <c r="N116" i="1" l="1"/>
  <c r="I117" i="1" s="1"/>
  <c r="K117" i="1" s="1"/>
  <c r="AR120" i="1"/>
  <c r="AV120" i="1" s="1"/>
  <c r="AW66" i="1"/>
  <c r="V60" i="1"/>
  <c r="T60" i="1"/>
  <c r="H61" i="1" s="1"/>
  <c r="AP66" i="1"/>
  <c r="AC103" i="1"/>
  <c r="R116" i="1" l="1"/>
  <c r="N117" i="1"/>
  <c r="P117" i="1"/>
  <c r="AK121" i="1"/>
  <c r="L61" i="1"/>
  <c r="O61" i="1" s="1"/>
  <c r="AD103" i="1"/>
  <c r="AE103" i="1" s="1"/>
  <c r="R117" i="1" l="1"/>
  <c r="I118" i="1"/>
  <c r="AN121" i="1"/>
  <c r="K118" i="1"/>
  <c r="N118" i="1" s="1"/>
  <c r="Q61" i="1"/>
  <c r="M61" i="1"/>
  <c r="AY66" i="1"/>
  <c r="AA104" i="1"/>
  <c r="AF103" i="1"/>
  <c r="AR121" i="1" l="1"/>
  <c r="AV121" i="1" s="1"/>
  <c r="P118" i="1"/>
  <c r="R118" i="1" s="1"/>
  <c r="S61" i="1"/>
  <c r="W61" i="1" s="1"/>
  <c r="AZ66" i="1"/>
  <c r="AX66" i="1"/>
  <c r="AJ67" i="1" s="1"/>
  <c r="U61" i="1"/>
  <c r="AC104" i="1"/>
  <c r="AD104" i="1" s="1"/>
  <c r="I119" i="1" l="1"/>
  <c r="AK122" i="1"/>
  <c r="K119" i="1"/>
  <c r="N119" i="1" s="1"/>
  <c r="AO67" i="1"/>
  <c r="AQ67" i="1" s="1"/>
  <c r="V61" i="1"/>
  <c r="T61" i="1"/>
  <c r="H62" i="1" s="1"/>
  <c r="AL67" i="1"/>
  <c r="AE104" i="1"/>
  <c r="AN122" i="1" l="1"/>
  <c r="AW67" i="1"/>
  <c r="P119" i="1"/>
  <c r="R119" i="1" s="1"/>
  <c r="AP67" i="1"/>
  <c r="L62" i="1"/>
  <c r="O62" i="1" s="1"/>
  <c r="AA105" i="1"/>
  <c r="AF104" i="1"/>
  <c r="AR122" i="1" l="1"/>
  <c r="AV122" i="1" s="1"/>
  <c r="Q62" i="1"/>
  <c r="I120" i="1"/>
  <c r="M62" i="1"/>
  <c r="AY67" i="1"/>
  <c r="AC105" i="1"/>
  <c r="AD105" i="1" s="1"/>
  <c r="K120" i="1" l="1"/>
  <c r="N120" i="1" s="1"/>
  <c r="S62" i="1"/>
  <c r="W62" i="1" s="1"/>
  <c r="AZ67" i="1"/>
  <c r="AX67" i="1"/>
  <c r="AJ68" i="1" s="1"/>
  <c r="U62" i="1"/>
  <c r="AE105" i="1"/>
  <c r="P120" i="1" l="1"/>
  <c r="I121" i="1" s="1"/>
  <c r="V62" i="1"/>
  <c r="T62" i="1"/>
  <c r="AO68" i="1"/>
  <c r="AQ68" i="1" s="1"/>
  <c r="AL68" i="1"/>
  <c r="AA106" i="1"/>
  <c r="AF105" i="1"/>
  <c r="V125" i="1" l="1"/>
  <c r="D57" i="1" s="1"/>
  <c r="BT65" i="1"/>
  <c r="BT66" i="1" s="1"/>
  <c r="K121" i="1"/>
  <c r="N121" i="1" s="1"/>
  <c r="R120" i="1"/>
  <c r="AW68" i="1"/>
  <c r="H63" i="1"/>
  <c r="AP68" i="1"/>
  <c r="AC106" i="1"/>
  <c r="P121" i="1" l="1"/>
  <c r="R121" i="1" s="1"/>
  <c r="L63" i="1"/>
  <c r="O63" i="1" s="1"/>
  <c r="AD106" i="1"/>
  <c r="AE106" i="1" s="1"/>
  <c r="Q63" i="1" l="1"/>
  <c r="I122" i="1"/>
  <c r="I123" i="1" s="1"/>
  <c r="M63" i="1"/>
  <c r="AY68" i="1"/>
  <c r="AA107" i="1"/>
  <c r="AF106" i="1"/>
  <c r="K122" i="1" l="1"/>
  <c r="K123" i="1" s="1"/>
  <c r="S63" i="1"/>
  <c r="W63" i="1" s="1"/>
  <c r="AZ68" i="1"/>
  <c r="AX68" i="1"/>
  <c r="AJ69" i="1" s="1"/>
  <c r="U63" i="1"/>
  <c r="AC107" i="1"/>
  <c r="N122" i="1" l="1"/>
  <c r="N123" i="1" s="1"/>
  <c r="P122" i="1"/>
  <c r="V63" i="1"/>
  <c r="AO69" i="1"/>
  <c r="AQ69" i="1" s="1"/>
  <c r="T63" i="1"/>
  <c r="H64" i="1" s="1"/>
  <c r="AL69" i="1"/>
  <c r="AD107" i="1"/>
  <c r="AE107" i="1" s="1"/>
  <c r="R122" i="1" l="1"/>
  <c r="R123" i="1" s="1"/>
  <c r="P123" i="1"/>
  <c r="AW69" i="1"/>
  <c r="L64" i="1"/>
  <c r="O64" i="1" s="1"/>
  <c r="AP69" i="1"/>
  <c r="AA108" i="1"/>
  <c r="AF107" i="1"/>
  <c r="Q64" i="1" l="1"/>
  <c r="M64" i="1"/>
  <c r="AY69" i="1"/>
  <c r="AC108" i="1"/>
  <c r="S64" i="1" l="1"/>
  <c r="W64" i="1" s="1"/>
  <c r="AX69" i="1"/>
  <c r="AJ70" i="1" s="1"/>
  <c r="U64" i="1"/>
  <c r="AZ69" i="1"/>
  <c r="AD108" i="1"/>
  <c r="AE108" i="1" s="1"/>
  <c r="T64" i="1" l="1"/>
  <c r="H65" i="1" s="1"/>
  <c r="AL70" i="1"/>
  <c r="V64" i="1"/>
  <c r="AO70" i="1"/>
  <c r="AQ70" i="1" s="1"/>
  <c r="AA109" i="1"/>
  <c r="AF108" i="1"/>
  <c r="AW70" i="1" l="1"/>
  <c r="L65" i="1"/>
  <c r="O65" i="1" s="1"/>
  <c r="AP70" i="1"/>
  <c r="AC109" i="1"/>
  <c r="Q65" i="1" l="1"/>
  <c r="M65" i="1"/>
  <c r="AY70" i="1"/>
  <c r="AD109" i="1"/>
  <c r="AE109" i="1" s="1"/>
  <c r="S65" i="1" l="1"/>
  <c r="W65" i="1" s="1"/>
  <c r="AZ70" i="1"/>
  <c r="AX70" i="1"/>
  <c r="AJ71" i="1" s="1"/>
  <c r="U65" i="1"/>
  <c r="AA110" i="1"/>
  <c r="AF109" i="1"/>
  <c r="AO71" i="1" l="1"/>
  <c r="AQ71" i="1" s="1"/>
  <c r="V65" i="1"/>
  <c r="T65" i="1"/>
  <c r="AL71" i="1"/>
  <c r="AC110" i="1"/>
  <c r="AD110" i="1" s="1"/>
  <c r="AW71" i="1" l="1"/>
  <c r="AP71" i="1"/>
  <c r="H66" i="1"/>
  <c r="AE110" i="1"/>
  <c r="L66" i="1" l="1"/>
  <c r="O66" i="1" s="1"/>
  <c r="AY71" i="1"/>
  <c r="AA111" i="1"/>
  <c r="AF110" i="1"/>
  <c r="Q66" i="1" l="1"/>
  <c r="M66" i="1"/>
  <c r="AZ71" i="1"/>
  <c r="AX71" i="1"/>
  <c r="AJ72" i="1" s="1"/>
  <c r="U66" i="1"/>
  <c r="AC111" i="1"/>
  <c r="S66" i="1" l="1"/>
  <c r="W66" i="1" s="1"/>
  <c r="T66" i="1"/>
  <c r="AL72" i="1"/>
  <c r="AO72" i="1"/>
  <c r="AQ72" i="1" s="1"/>
  <c r="AD111" i="1"/>
  <c r="AE111" i="1" s="1"/>
  <c r="V66" i="1" l="1"/>
  <c r="AW72" i="1"/>
  <c r="H67" i="1"/>
  <c r="AP72" i="1"/>
  <c r="AA112" i="1"/>
  <c r="AF111" i="1"/>
  <c r="L67" i="1" l="1"/>
  <c r="O67" i="1" s="1"/>
  <c r="AY72" i="1"/>
  <c r="AC112" i="1"/>
  <c r="AD112" i="1" s="1"/>
  <c r="Q67" i="1" l="1"/>
  <c r="M67" i="1"/>
  <c r="AZ72" i="1"/>
  <c r="AX72" i="1"/>
  <c r="AJ73" i="1" s="1"/>
  <c r="U67" i="1"/>
  <c r="AE112" i="1"/>
  <c r="AO73" i="1" l="1"/>
  <c r="AQ73" i="1" s="1"/>
  <c r="S67" i="1"/>
  <c r="W67" i="1" s="1"/>
  <c r="T67" i="1"/>
  <c r="H68" i="1" s="1"/>
  <c r="AL73" i="1"/>
  <c r="AF112" i="1"/>
  <c r="AA113" i="1"/>
  <c r="AW73" i="1" l="1"/>
  <c r="AP73" i="1"/>
  <c r="V67" i="1"/>
  <c r="L68" i="1"/>
  <c r="O68" i="1" s="1"/>
  <c r="AC113" i="1"/>
  <c r="Q68" i="1" l="1"/>
  <c r="M68" i="1"/>
  <c r="AY73" i="1"/>
  <c r="AD113" i="1"/>
  <c r="AE113" i="1" s="1"/>
  <c r="S68" i="1" l="1"/>
  <c r="W68" i="1" s="1"/>
  <c r="U68" i="1"/>
  <c r="AZ73" i="1"/>
  <c r="AX73" i="1"/>
  <c r="AJ74" i="1" s="1"/>
  <c r="AA114" i="1"/>
  <c r="AF113" i="1"/>
  <c r="AO74" i="1" l="1"/>
  <c r="AP74" i="1" s="1"/>
  <c r="V68" i="1"/>
  <c r="T68" i="1"/>
  <c r="H69" i="1" s="1"/>
  <c r="AL74" i="1"/>
  <c r="AC114" i="1"/>
  <c r="AD114" i="1" s="1"/>
  <c r="AQ74" i="1" l="1"/>
  <c r="AW74" i="1" s="1"/>
  <c r="L69" i="1"/>
  <c r="O69" i="1" s="1"/>
  <c r="AE114" i="1"/>
  <c r="Q69" i="1" l="1"/>
  <c r="M69" i="1"/>
  <c r="AY74" i="1"/>
  <c r="AA115" i="1"/>
  <c r="AF114" i="1"/>
  <c r="S69" i="1" l="1"/>
  <c r="W69" i="1" s="1"/>
  <c r="AZ74" i="1"/>
  <c r="AX74" i="1"/>
  <c r="AJ75" i="1" s="1"/>
  <c r="U69" i="1"/>
  <c r="AC115" i="1"/>
  <c r="V69" i="1" l="1"/>
  <c r="T69" i="1"/>
  <c r="AO75" i="1"/>
  <c r="AQ75" i="1" s="1"/>
  <c r="AL75" i="1"/>
  <c r="AD115" i="1"/>
  <c r="AE115" i="1" s="1"/>
  <c r="AW75" i="1" l="1"/>
  <c r="H70" i="1"/>
  <c r="AP75" i="1"/>
  <c r="AA116" i="1"/>
  <c r="AF115" i="1"/>
  <c r="L70" i="1" l="1"/>
  <c r="O70" i="1" s="1"/>
  <c r="AC116" i="1"/>
  <c r="AD116" i="1" s="1"/>
  <c r="Q70" i="1" l="1"/>
  <c r="M70" i="1"/>
  <c r="AY75" i="1"/>
  <c r="AE116" i="1"/>
  <c r="S70" i="1" l="1"/>
  <c r="W70" i="1" s="1"/>
  <c r="AZ75" i="1"/>
  <c r="AX75" i="1"/>
  <c r="AJ76" i="1" s="1"/>
  <c r="U70" i="1"/>
  <c r="AA117" i="1"/>
  <c r="AF116" i="1"/>
  <c r="AO76" i="1" l="1"/>
  <c r="AQ76" i="1" s="1"/>
  <c r="V70" i="1"/>
  <c r="T70" i="1"/>
  <c r="AL76" i="1"/>
  <c r="AC117" i="1"/>
  <c r="AD117" i="1" s="1"/>
  <c r="AW76" i="1" l="1"/>
  <c r="H71" i="1"/>
  <c r="AP76" i="1"/>
  <c r="AE117" i="1"/>
  <c r="L71" i="1" l="1"/>
  <c r="Q71" i="1" s="1"/>
  <c r="AY76" i="1"/>
  <c r="AA118" i="1"/>
  <c r="AF117" i="1"/>
  <c r="M71" i="1" l="1"/>
  <c r="O71" i="1"/>
  <c r="AZ76" i="1"/>
  <c r="AX76" i="1"/>
  <c r="AJ77" i="1" s="1"/>
  <c r="AC118" i="1"/>
  <c r="AO77" i="1" l="1"/>
  <c r="AQ77" i="1" s="1"/>
  <c r="S71" i="1"/>
  <c r="W71" i="1" s="1"/>
  <c r="AL77" i="1"/>
  <c r="U71" i="1"/>
  <c r="AD118" i="1"/>
  <c r="AE118" i="1" s="1"/>
  <c r="AW77" i="1" l="1"/>
  <c r="AP77" i="1"/>
  <c r="V71" i="1"/>
  <c r="T71" i="1"/>
  <c r="AA119" i="1"/>
  <c r="AF118" i="1"/>
  <c r="H72" i="1" l="1"/>
  <c r="AY77" i="1"/>
  <c r="AC119" i="1"/>
  <c r="L72" i="1" l="1"/>
  <c r="O72" i="1" s="1"/>
  <c r="AZ77" i="1"/>
  <c r="AX77" i="1"/>
  <c r="AJ78" i="1" s="1"/>
  <c r="AD119" i="1"/>
  <c r="AE119" i="1" s="1"/>
  <c r="Q72" i="1" l="1"/>
  <c r="M72" i="1"/>
  <c r="AO78" i="1"/>
  <c r="AQ78" i="1" s="1"/>
  <c r="AL78" i="1"/>
  <c r="AF119" i="1"/>
  <c r="AA120" i="1"/>
  <c r="AW78" i="1" l="1"/>
  <c r="AP78" i="1"/>
  <c r="S72" i="1"/>
  <c r="W72" i="1" s="1"/>
  <c r="U72" i="1"/>
  <c r="AC120" i="1"/>
  <c r="AD120" i="1" s="1"/>
  <c r="V72" i="1" l="1"/>
  <c r="T72" i="1"/>
  <c r="H73" i="1" s="1"/>
  <c r="AY78" i="1"/>
  <c r="AE120" i="1"/>
  <c r="L73" i="1" l="1"/>
  <c r="O73" i="1" s="1"/>
  <c r="AZ78" i="1"/>
  <c r="AX78" i="1"/>
  <c r="AJ79" i="1" s="1"/>
  <c r="AA121" i="1"/>
  <c r="AF120" i="1"/>
  <c r="Q73" i="1" l="1"/>
  <c r="M73" i="1"/>
  <c r="AO79" i="1"/>
  <c r="AQ79" i="1" s="1"/>
  <c r="AL79" i="1"/>
  <c r="AC121" i="1"/>
  <c r="AD121" i="1" s="1"/>
  <c r="AW79" i="1" l="1"/>
  <c r="S73" i="1"/>
  <c r="W73" i="1" s="1"/>
  <c r="U73" i="1"/>
  <c r="AP79" i="1"/>
  <c r="AE121" i="1"/>
  <c r="T73" i="1" l="1"/>
  <c r="H74" i="1" s="1"/>
  <c r="V73" i="1"/>
  <c r="AA122" i="1"/>
  <c r="AF121" i="1"/>
  <c r="L74" i="1" l="1"/>
  <c r="O74" i="1" s="1"/>
  <c r="AY79" i="1"/>
  <c r="AC122" i="1"/>
  <c r="AD122" i="1" s="1"/>
  <c r="AE122" i="1" s="1"/>
  <c r="Q74" i="1" l="1"/>
  <c r="M74" i="1"/>
  <c r="AE124" i="1"/>
  <c r="AX79" i="1"/>
  <c r="AJ80" i="1" s="1"/>
  <c r="AZ79" i="1"/>
  <c r="AF122" i="1"/>
  <c r="AO80" i="1" l="1"/>
  <c r="AQ80" i="1" s="1"/>
  <c r="S74" i="1"/>
  <c r="W74" i="1" s="1"/>
  <c r="U74" i="1"/>
  <c r="AL80" i="1"/>
  <c r="AW80" i="1" l="1"/>
  <c r="AP80" i="1"/>
  <c r="C43" i="4"/>
  <c r="C44" i="4" s="1"/>
  <c r="AY80" i="1"/>
  <c r="V74" i="1"/>
  <c r="T74" i="1"/>
  <c r="H75" i="1" l="1"/>
  <c r="F43" i="4"/>
  <c r="F44" i="4" s="1"/>
  <c r="E43" i="4"/>
  <c r="E44" i="4" s="1"/>
  <c r="D43" i="4"/>
  <c r="D44" i="4" s="1"/>
  <c r="AZ80" i="1"/>
  <c r="AX80" i="1"/>
  <c r="AJ81" i="1" s="1"/>
  <c r="L75" i="1" l="1"/>
  <c r="O75" i="1" s="1"/>
  <c r="AO81" i="1"/>
  <c r="AQ81" i="1" s="1"/>
  <c r="AL81" i="1"/>
  <c r="Q75" i="1" l="1"/>
  <c r="M75" i="1"/>
  <c r="AW81" i="1"/>
  <c r="AP81" i="1"/>
  <c r="S75" i="1" l="1"/>
  <c r="W75" i="1" s="1"/>
  <c r="U75" i="1"/>
  <c r="V75" i="1" l="1"/>
  <c r="T75" i="1"/>
  <c r="AY81" i="1"/>
  <c r="H76" i="1" l="1"/>
  <c r="AZ81" i="1"/>
  <c r="AX81" i="1"/>
  <c r="AJ82" i="1" s="1"/>
  <c r="L76" i="1" l="1"/>
  <c r="O76" i="1" s="1"/>
  <c r="AO82" i="1"/>
  <c r="AQ82" i="1" s="1"/>
  <c r="AL82" i="1"/>
  <c r="AW82" i="1" l="1"/>
  <c r="Q76" i="1"/>
  <c r="M76" i="1"/>
  <c r="AP82" i="1"/>
  <c r="S76" i="1" l="1"/>
  <c r="W76" i="1" s="1"/>
  <c r="U76" i="1"/>
  <c r="V76" i="1" l="1"/>
  <c r="T76" i="1"/>
  <c r="AY82" i="1"/>
  <c r="H77" i="1" l="1"/>
  <c r="AZ82" i="1"/>
  <c r="AX82" i="1"/>
  <c r="AJ83" i="1" s="1"/>
  <c r="L77" i="1" l="1"/>
  <c r="Q77" i="1" s="1"/>
  <c r="AO83" i="1"/>
  <c r="AQ83" i="1" s="1"/>
  <c r="AL83" i="1"/>
  <c r="M77" i="1" l="1"/>
  <c r="O77" i="1"/>
  <c r="AW83" i="1"/>
  <c r="AP83" i="1"/>
  <c r="S77" i="1" l="1"/>
  <c r="W77" i="1" s="1"/>
  <c r="U77" i="1"/>
  <c r="V77" i="1" l="1"/>
  <c r="T77" i="1"/>
  <c r="AY83" i="1"/>
  <c r="H78" i="1" l="1"/>
  <c r="AZ83" i="1"/>
  <c r="AX83" i="1"/>
  <c r="AJ84" i="1" s="1"/>
  <c r="AO84" i="1" l="1"/>
  <c r="AQ84" i="1" s="1"/>
  <c r="L78" i="1"/>
  <c r="Q78" i="1" s="1"/>
  <c r="AL84" i="1"/>
  <c r="M78" i="1" l="1"/>
  <c r="O78" i="1"/>
  <c r="AW84" i="1"/>
  <c r="AP84" i="1"/>
  <c r="S78" i="1" l="1"/>
  <c r="W78" i="1" s="1"/>
  <c r="AY84" i="1"/>
  <c r="U78" i="1"/>
  <c r="AZ84" i="1" l="1"/>
  <c r="AX84" i="1"/>
  <c r="AJ85" i="1" s="1"/>
  <c r="V78" i="1"/>
  <c r="T78" i="1"/>
  <c r="H79" i="1" l="1"/>
  <c r="AO85" i="1"/>
  <c r="AQ85" i="1" s="1"/>
  <c r="AL85" i="1"/>
  <c r="L79" i="1" l="1"/>
  <c r="O79" i="1" s="1"/>
  <c r="AW85" i="1"/>
  <c r="AP85" i="1"/>
  <c r="Q79" i="1" l="1"/>
  <c r="M79" i="1"/>
  <c r="U79" i="1"/>
  <c r="S79" i="1" l="1"/>
  <c r="W79" i="1" s="1"/>
  <c r="T79" i="1"/>
  <c r="AY85" i="1"/>
  <c r="V79" i="1" l="1"/>
  <c r="H80" i="1"/>
  <c r="AZ85" i="1"/>
  <c r="AX85" i="1"/>
  <c r="AJ86" i="1" s="1"/>
  <c r="L80" i="1" l="1"/>
  <c r="O80" i="1" s="1"/>
  <c r="AO86" i="1"/>
  <c r="AQ86" i="1" s="1"/>
  <c r="AL86" i="1"/>
  <c r="Q80" i="1" l="1"/>
  <c r="M80" i="1"/>
  <c r="AW86" i="1"/>
  <c r="AP86" i="1"/>
  <c r="S80" i="1" l="1"/>
  <c r="W80" i="1" s="1"/>
  <c r="U80" i="1"/>
  <c r="V80" i="1" l="1"/>
  <c r="T80" i="1"/>
  <c r="AY86" i="1"/>
  <c r="H81" i="1" l="1"/>
  <c r="AZ86" i="1"/>
  <c r="AX86" i="1"/>
  <c r="AJ87" i="1" s="1"/>
  <c r="L81" i="1" l="1"/>
  <c r="O81" i="1" s="1"/>
  <c r="AO87" i="1"/>
  <c r="AQ87" i="1" s="1"/>
  <c r="AL87" i="1"/>
  <c r="AW87" i="1" l="1"/>
  <c r="Q81" i="1"/>
  <c r="M81" i="1"/>
  <c r="AP87" i="1"/>
  <c r="S81" i="1" l="1"/>
  <c r="W81" i="1" s="1"/>
  <c r="U81" i="1"/>
  <c r="V81" i="1" l="1"/>
  <c r="T81" i="1"/>
  <c r="H82" i="1" s="1"/>
  <c r="AY87" i="1"/>
  <c r="L82" i="1" l="1"/>
  <c r="O82" i="1" s="1"/>
  <c r="AZ87" i="1"/>
  <c r="AX87" i="1"/>
  <c r="AJ88" i="1" s="1"/>
  <c r="Q82" i="1" l="1"/>
  <c r="M82" i="1"/>
  <c r="AO88" i="1"/>
  <c r="AQ88" i="1" s="1"/>
  <c r="AL88" i="1"/>
  <c r="AW88" i="1" l="1"/>
  <c r="S82" i="1"/>
  <c r="W82" i="1" s="1"/>
  <c r="U82" i="1"/>
  <c r="AP88" i="1"/>
  <c r="V82" i="1" l="1"/>
  <c r="T82" i="1"/>
  <c r="H83" i="1" l="1"/>
  <c r="AY88" i="1"/>
  <c r="L83" i="1" l="1"/>
  <c r="O83" i="1" s="1"/>
  <c r="AZ88" i="1"/>
  <c r="AX88" i="1"/>
  <c r="AJ89" i="1" s="1"/>
  <c r="Q83" i="1" l="1"/>
  <c r="M83" i="1"/>
  <c r="AO89" i="1"/>
  <c r="AQ89" i="1" s="1"/>
  <c r="AL89" i="1"/>
  <c r="AW89" i="1" l="1"/>
  <c r="S83" i="1"/>
  <c r="W83" i="1" s="1"/>
  <c r="AP89" i="1"/>
  <c r="U83" i="1"/>
  <c r="V83" i="1" l="1"/>
  <c r="T83" i="1"/>
  <c r="H84" i="1" l="1"/>
  <c r="AY89" i="1"/>
  <c r="L84" i="1" l="1"/>
  <c r="O84" i="1" s="1"/>
  <c r="AX89" i="1"/>
  <c r="AJ90" i="1" s="1"/>
  <c r="AZ89" i="1"/>
  <c r="Q84" i="1" l="1"/>
  <c r="M84" i="1"/>
  <c r="AO90" i="1"/>
  <c r="AQ90" i="1" s="1"/>
  <c r="AL90" i="1"/>
  <c r="AW90" i="1" l="1"/>
  <c r="S84" i="1"/>
  <c r="W84" i="1" s="1"/>
  <c r="AP90" i="1"/>
  <c r="AY90" i="1"/>
  <c r="U84" i="1"/>
  <c r="AZ90" i="1" l="1"/>
  <c r="AX90" i="1"/>
  <c r="AJ91" i="1" s="1"/>
  <c r="V84" i="1"/>
  <c r="T84" i="1"/>
  <c r="H85" i="1" l="1"/>
  <c r="AO91" i="1"/>
  <c r="AQ91" i="1" s="1"/>
  <c r="AL91" i="1"/>
  <c r="L85" i="1" l="1"/>
  <c r="O85" i="1" s="1"/>
  <c r="AW91" i="1"/>
  <c r="AP91" i="1"/>
  <c r="Q85" i="1" l="1"/>
  <c r="M85" i="1"/>
  <c r="S85" i="1" l="1"/>
  <c r="W85" i="1" s="1"/>
  <c r="U85" i="1"/>
  <c r="AY91" i="1"/>
  <c r="AZ91" i="1" l="1"/>
  <c r="AX91" i="1"/>
  <c r="AJ92" i="1" s="1"/>
  <c r="V85" i="1"/>
  <c r="T85" i="1"/>
  <c r="H86" i="1" s="1"/>
  <c r="L86" i="1" l="1"/>
  <c r="O86" i="1" s="1"/>
  <c r="AO92" i="1"/>
  <c r="AQ92" i="1" s="1"/>
  <c r="AL92" i="1"/>
  <c r="Q86" i="1" l="1"/>
  <c r="M86" i="1"/>
  <c r="AW92" i="1"/>
  <c r="AP92" i="1"/>
  <c r="S86" i="1" l="1"/>
  <c r="W86" i="1" s="1"/>
  <c r="U86" i="1"/>
  <c r="V86" i="1" l="1"/>
  <c r="T86" i="1"/>
  <c r="H87" i="1" s="1"/>
  <c r="AY92" i="1"/>
  <c r="L87" i="1" l="1"/>
  <c r="O87" i="1" s="1"/>
  <c r="AX92" i="1"/>
  <c r="AJ93" i="1" s="1"/>
  <c r="AZ92" i="1"/>
  <c r="Q87" i="1" l="1"/>
  <c r="M87" i="1"/>
  <c r="AO93" i="1"/>
  <c r="AQ93" i="1" s="1"/>
  <c r="AL93" i="1"/>
  <c r="AW93" i="1" l="1"/>
  <c r="S87" i="1"/>
  <c r="W87" i="1" s="1"/>
  <c r="AP93" i="1"/>
  <c r="AY93" i="1"/>
  <c r="U87" i="1"/>
  <c r="AZ93" i="1" l="1"/>
  <c r="AX93" i="1"/>
  <c r="AJ94" i="1" s="1"/>
  <c r="V87" i="1"/>
  <c r="T87" i="1"/>
  <c r="H88" i="1" s="1"/>
  <c r="L88" i="1" l="1"/>
  <c r="O88" i="1" s="1"/>
  <c r="AO94" i="1"/>
  <c r="AQ94" i="1" s="1"/>
  <c r="AL94" i="1"/>
  <c r="Q88" i="1" l="1"/>
  <c r="M88" i="1"/>
  <c r="AW94" i="1"/>
  <c r="AP94" i="1"/>
  <c r="S88" i="1" l="1"/>
  <c r="W88" i="1" s="1"/>
  <c r="U88" i="1"/>
  <c r="V88" i="1" l="1"/>
  <c r="T88" i="1"/>
  <c r="AY94" i="1"/>
  <c r="H89" i="1" l="1"/>
  <c r="AZ94" i="1"/>
  <c r="AX94" i="1"/>
  <c r="AJ95" i="1" s="1"/>
  <c r="L89" i="1" l="1"/>
  <c r="O89" i="1" s="1"/>
  <c r="AO95" i="1"/>
  <c r="AQ95" i="1" s="1"/>
  <c r="AL95" i="1"/>
  <c r="Q89" i="1" l="1"/>
  <c r="M89" i="1"/>
  <c r="AW95" i="1"/>
  <c r="AP95" i="1"/>
  <c r="S89" i="1" l="1"/>
  <c r="W89" i="1" s="1"/>
  <c r="U89" i="1"/>
  <c r="V89" i="1" l="1"/>
  <c r="T89" i="1"/>
  <c r="H90" i="1" s="1"/>
  <c r="AY95" i="1"/>
  <c r="L90" i="1" l="1"/>
  <c r="O90" i="1" s="1"/>
  <c r="AZ95" i="1"/>
  <c r="AX95" i="1"/>
  <c r="AJ96" i="1" s="1"/>
  <c r="Q90" i="1" l="1"/>
  <c r="M90" i="1"/>
  <c r="AO96" i="1"/>
  <c r="AQ96" i="1" s="1"/>
  <c r="AL96" i="1"/>
  <c r="S90" i="1" l="1"/>
  <c r="W90" i="1" s="1"/>
  <c r="U90" i="1"/>
  <c r="AP96" i="1"/>
  <c r="AW96" i="1"/>
  <c r="V90" i="1" l="1"/>
  <c r="T90" i="1"/>
  <c r="H91" i="1" l="1"/>
  <c r="AY96" i="1"/>
  <c r="L91" i="1" l="1"/>
  <c r="O91" i="1" s="1"/>
  <c r="AZ96" i="1"/>
  <c r="AX96" i="1"/>
  <c r="AJ97" i="1" s="1"/>
  <c r="Q91" i="1" l="1"/>
  <c r="M91" i="1"/>
  <c r="AO97" i="1"/>
  <c r="AQ97" i="1" s="1"/>
  <c r="AL97" i="1"/>
  <c r="S91" i="1" l="1"/>
  <c r="W91" i="1" s="1"/>
  <c r="AW97" i="1"/>
  <c r="U91" i="1"/>
  <c r="AP97" i="1"/>
  <c r="V91" i="1" l="1"/>
  <c r="T91" i="1"/>
  <c r="H92" i="1" l="1"/>
  <c r="AY97" i="1"/>
  <c r="L92" i="1" l="1"/>
  <c r="O92" i="1" s="1"/>
  <c r="AZ97" i="1"/>
  <c r="AX97" i="1"/>
  <c r="AJ98" i="1" s="1"/>
  <c r="Q92" i="1" l="1"/>
  <c r="M92" i="1"/>
  <c r="AO98" i="1"/>
  <c r="AQ98" i="1" s="1"/>
  <c r="AL98" i="1"/>
  <c r="AW98" i="1" l="1"/>
  <c r="S92" i="1"/>
  <c r="W92" i="1" s="1"/>
  <c r="U92" i="1"/>
  <c r="AP98" i="1"/>
  <c r="V92" i="1" l="1"/>
  <c r="T92" i="1"/>
  <c r="H93" i="1" s="1"/>
  <c r="L93" i="1" l="1"/>
  <c r="O93" i="1" s="1"/>
  <c r="AY98" i="1"/>
  <c r="Q93" i="1" l="1"/>
  <c r="M93" i="1"/>
  <c r="AZ98" i="1"/>
  <c r="AX98" i="1"/>
  <c r="AJ99" i="1" s="1"/>
  <c r="S93" i="1" l="1"/>
  <c r="W93" i="1" s="1"/>
  <c r="U93" i="1"/>
  <c r="AO99" i="1"/>
  <c r="AQ99" i="1" s="1"/>
  <c r="AL99" i="1"/>
  <c r="AW99" i="1" l="1"/>
  <c r="V93" i="1"/>
  <c r="T93" i="1"/>
  <c r="AP99" i="1"/>
  <c r="H94" i="1" l="1"/>
  <c r="L94" i="1" l="1"/>
  <c r="O94" i="1" s="1"/>
  <c r="AY99" i="1"/>
  <c r="Q94" i="1" l="1"/>
  <c r="M94" i="1"/>
  <c r="AZ99" i="1"/>
  <c r="AX99" i="1"/>
  <c r="AJ100" i="1" s="1"/>
  <c r="U94" i="1"/>
  <c r="S94" i="1" l="1"/>
  <c r="W94" i="1" s="1"/>
  <c r="T94" i="1"/>
  <c r="AO100" i="1"/>
  <c r="AQ100" i="1" s="1"/>
  <c r="AL100" i="1"/>
  <c r="V94" i="1" l="1"/>
  <c r="AW100" i="1"/>
  <c r="H95" i="1"/>
  <c r="AP100" i="1"/>
  <c r="L95" i="1" l="1"/>
  <c r="O95" i="1" s="1"/>
  <c r="Q95" i="1" l="1"/>
  <c r="M95" i="1"/>
  <c r="U95" i="1"/>
  <c r="AY100" i="1"/>
  <c r="S95" i="1" l="1"/>
  <c r="W95" i="1" s="1"/>
  <c r="AZ100" i="1"/>
  <c r="AX100" i="1"/>
  <c r="AJ101" i="1" s="1"/>
  <c r="T95" i="1"/>
  <c r="H96" i="1" s="1"/>
  <c r="V95" i="1" l="1"/>
  <c r="AO101" i="1"/>
  <c r="AQ101" i="1" s="1"/>
  <c r="L96" i="1"/>
  <c r="O96" i="1" s="1"/>
  <c r="AL101" i="1"/>
  <c r="AW101" i="1" l="1"/>
  <c r="Q96" i="1"/>
  <c r="M96" i="1"/>
  <c r="AP101" i="1"/>
  <c r="S96" i="1" l="1"/>
  <c r="W96" i="1" s="1"/>
  <c r="U96" i="1"/>
  <c r="AY101" i="1"/>
  <c r="AZ101" i="1" l="1"/>
  <c r="AX101" i="1"/>
  <c r="AJ102" i="1" s="1"/>
  <c r="T96" i="1"/>
  <c r="H97" i="1" s="1"/>
  <c r="V96" i="1"/>
  <c r="AO102" i="1" l="1"/>
  <c r="AQ102" i="1" s="1"/>
  <c r="L97" i="1"/>
  <c r="O97" i="1" s="1"/>
  <c r="AL102" i="1"/>
  <c r="AW102" i="1" l="1"/>
  <c r="Q97" i="1"/>
  <c r="M97" i="1"/>
  <c r="AP102" i="1"/>
  <c r="S97" i="1" l="1"/>
  <c r="W97" i="1" s="1"/>
  <c r="U97" i="1"/>
  <c r="AY102" i="1"/>
  <c r="AZ102" i="1" l="1"/>
  <c r="AX102" i="1"/>
  <c r="AJ103" i="1" s="1"/>
  <c r="V97" i="1"/>
  <c r="T97" i="1"/>
  <c r="H98" i="1" l="1"/>
  <c r="AO103" i="1"/>
  <c r="AQ103" i="1" s="1"/>
  <c r="AL103" i="1"/>
  <c r="L98" i="1" l="1"/>
  <c r="O98" i="1" s="1"/>
  <c r="AW103" i="1"/>
  <c r="AP103" i="1"/>
  <c r="Q98" i="1" l="1"/>
  <c r="M98" i="1"/>
  <c r="S98" i="1" l="1"/>
  <c r="W98" i="1" s="1"/>
  <c r="U98" i="1"/>
  <c r="AY103" i="1"/>
  <c r="AX103" i="1" l="1"/>
  <c r="AJ104" i="1" s="1"/>
  <c r="T98" i="1"/>
  <c r="H99" i="1" s="1"/>
  <c r="V98" i="1"/>
  <c r="AZ103" i="1"/>
  <c r="AO104" i="1" l="1"/>
  <c r="AP104" i="1" s="1"/>
  <c r="L99" i="1"/>
  <c r="O99" i="1" s="1"/>
  <c r="AL104" i="1"/>
  <c r="AQ104" i="1" l="1"/>
  <c r="AW104" i="1" s="1"/>
  <c r="Q99" i="1"/>
  <c r="M99" i="1"/>
  <c r="S99" i="1" l="1"/>
  <c r="W99" i="1" s="1"/>
  <c r="U99" i="1"/>
  <c r="AY104" i="1"/>
  <c r="AX104" i="1" l="1"/>
  <c r="AJ105" i="1" s="1"/>
  <c r="V99" i="1"/>
  <c r="T99" i="1"/>
  <c r="H100" i="1" s="1"/>
  <c r="AZ104" i="1"/>
  <c r="AO105" i="1" l="1"/>
  <c r="AQ105" i="1" s="1"/>
  <c r="L100" i="1"/>
  <c r="O100" i="1" s="1"/>
  <c r="AL105" i="1"/>
  <c r="AW105" i="1" l="1"/>
  <c r="Q100" i="1"/>
  <c r="M100" i="1"/>
  <c r="AP105" i="1"/>
  <c r="S100" i="1" l="1"/>
  <c r="W100" i="1" s="1"/>
  <c r="AY105" i="1"/>
  <c r="U100" i="1"/>
  <c r="AX105" i="1" l="1"/>
  <c r="AJ106" i="1" s="1"/>
  <c r="V100" i="1"/>
  <c r="T100" i="1"/>
  <c r="AZ105" i="1"/>
  <c r="AO106" i="1" l="1"/>
  <c r="AQ106" i="1" s="1"/>
  <c r="H101" i="1"/>
  <c r="AL106" i="1"/>
  <c r="AW106" i="1" l="1"/>
  <c r="L101" i="1"/>
  <c r="O101" i="1" s="1"/>
  <c r="AP106" i="1"/>
  <c r="Q101" i="1" l="1"/>
  <c r="M101" i="1"/>
  <c r="AY106" i="1"/>
  <c r="S101" i="1" l="1"/>
  <c r="W101" i="1" s="1"/>
  <c r="AZ106" i="1"/>
  <c r="AX106" i="1"/>
  <c r="AJ107" i="1" s="1"/>
  <c r="U101" i="1"/>
  <c r="V101" i="1" l="1"/>
  <c r="T101" i="1"/>
  <c r="H102" i="1" s="1"/>
  <c r="AO107" i="1"/>
  <c r="AQ107" i="1" s="1"/>
  <c r="AL107" i="1"/>
  <c r="AW107" i="1" l="1"/>
  <c r="L102" i="1"/>
  <c r="O102" i="1" s="1"/>
  <c r="AP107" i="1"/>
  <c r="Q102" i="1" l="1"/>
  <c r="M102" i="1"/>
  <c r="S102" i="1" l="1"/>
  <c r="W102" i="1" s="1"/>
  <c r="AY107" i="1"/>
  <c r="U102" i="1"/>
  <c r="AZ107" i="1" l="1"/>
  <c r="AX107" i="1"/>
  <c r="AJ108" i="1" s="1"/>
  <c r="V102" i="1"/>
  <c r="T102" i="1"/>
  <c r="H103" i="1" l="1"/>
  <c r="AO108" i="1"/>
  <c r="AQ108" i="1" s="1"/>
  <c r="AL108" i="1"/>
  <c r="AW108" i="1" l="1"/>
  <c r="L103" i="1"/>
  <c r="O103" i="1" s="1"/>
  <c r="AP108" i="1"/>
  <c r="Q103" i="1" l="1"/>
  <c r="M103" i="1"/>
  <c r="S103" i="1" l="1"/>
  <c r="W103" i="1" s="1"/>
  <c r="U103" i="1"/>
  <c r="AY108" i="1"/>
  <c r="AZ108" i="1" l="1"/>
  <c r="AX108" i="1"/>
  <c r="AJ109" i="1" s="1"/>
  <c r="T103" i="1"/>
  <c r="V103" i="1"/>
  <c r="H104" i="1" l="1"/>
  <c r="AO109" i="1"/>
  <c r="AQ109" i="1" s="1"/>
  <c r="AL109" i="1"/>
  <c r="AW109" i="1" l="1"/>
  <c r="L104" i="1"/>
  <c r="O104" i="1" s="1"/>
  <c r="AP109" i="1"/>
  <c r="Q104" i="1" l="1"/>
  <c r="M104" i="1"/>
  <c r="U104" i="1"/>
  <c r="S104" i="1" l="1"/>
  <c r="W104" i="1" s="1"/>
  <c r="T104" i="1"/>
  <c r="H105" i="1" s="1"/>
  <c r="AY109" i="1"/>
  <c r="V104" i="1" l="1"/>
  <c r="L105" i="1"/>
  <c r="O105" i="1" s="1"/>
  <c r="AZ109" i="1"/>
  <c r="AX109" i="1"/>
  <c r="AJ110" i="1" s="1"/>
  <c r="Q105" i="1" l="1"/>
  <c r="M105" i="1"/>
  <c r="AO110" i="1"/>
  <c r="AP110" i="1" s="1"/>
  <c r="AL110" i="1"/>
  <c r="AQ110" i="1" l="1"/>
  <c r="AW110" i="1" s="1"/>
  <c r="S105" i="1"/>
  <c r="W105" i="1" s="1"/>
  <c r="U105" i="1"/>
  <c r="V105" i="1" l="1"/>
  <c r="T105" i="1"/>
  <c r="AY110" i="1"/>
  <c r="H106" i="1" l="1"/>
  <c r="AZ110" i="1"/>
  <c r="AX110" i="1"/>
  <c r="AJ111" i="1" s="1"/>
  <c r="L106" i="1" l="1"/>
  <c r="O106" i="1" s="1"/>
  <c r="AO111" i="1"/>
  <c r="AQ111" i="1" s="1"/>
  <c r="AL111" i="1"/>
  <c r="Q106" i="1" l="1"/>
  <c r="M106" i="1"/>
  <c r="AW111" i="1"/>
  <c r="U106" i="1"/>
  <c r="AP111" i="1"/>
  <c r="S106" i="1" l="1"/>
  <c r="W106" i="1" s="1"/>
  <c r="T106" i="1"/>
  <c r="V106" i="1" l="1"/>
  <c r="H107" i="1"/>
  <c r="AY111" i="1"/>
  <c r="L107" i="1" l="1"/>
  <c r="O107" i="1" s="1"/>
  <c r="AZ111" i="1"/>
  <c r="AX111" i="1"/>
  <c r="AJ112" i="1" s="1"/>
  <c r="Q107" i="1" l="1"/>
  <c r="M107" i="1"/>
  <c r="AO112" i="1"/>
  <c r="AQ112" i="1" s="1"/>
  <c r="AL112" i="1"/>
  <c r="AW112" i="1" l="1"/>
  <c r="S107" i="1"/>
  <c r="W107" i="1" s="1"/>
  <c r="U107" i="1"/>
  <c r="AP112" i="1"/>
  <c r="V107" i="1" l="1"/>
  <c r="T107" i="1"/>
  <c r="H108" i="1" l="1"/>
  <c r="AY112" i="1"/>
  <c r="L108" i="1" l="1"/>
  <c r="O108" i="1" s="1"/>
  <c r="AZ112" i="1"/>
  <c r="AX112" i="1"/>
  <c r="AJ113" i="1" s="1"/>
  <c r="Q108" i="1" l="1"/>
  <c r="M108" i="1"/>
  <c r="AO113" i="1"/>
  <c r="AQ113" i="1" s="1"/>
  <c r="AL113" i="1"/>
  <c r="U108" i="1"/>
  <c r="AW113" i="1" l="1"/>
  <c r="AP113" i="1"/>
  <c r="S108" i="1"/>
  <c r="W108" i="1" s="1"/>
  <c r="V108" i="1"/>
  <c r="T108" i="1"/>
  <c r="H109" i="1" l="1"/>
  <c r="AY113" i="1"/>
  <c r="L109" i="1" l="1"/>
  <c r="O109" i="1" s="1"/>
  <c r="AZ113" i="1"/>
  <c r="AX113" i="1"/>
  <c r="AJ114" i="1" s="1"/>
  <c r="Q109" i="1" l="1"/>
  <c r="M109" i="1"/>
  <c r="AO114" i="1"/>
  <c r="AQ114" i="1" s="1"/>
  <c r="AL114" i="1"/>
  <c r="U109" i="1"/>
  <c r="AW114" i="1" l="1"/>
  <c r="S109" i="1"/>
  <c r="V109" i="1" s="1"/>
  <c r="T109" i="1"/>
  <c r="H110" i="1" s="1"/>
  <c r="AP114" i="1"/>
  <c r="W109" i="1" l="1"/>
  <c r="L110" i="1"/>
  <c r="O110" i="1" s="1"/>
  <c r="AY114" i="1"/>
  <c r="Q110" i="1" l="1"/>
  <c r="M110" i="1"/>
  <c r="AZ114" i="1"/>
  <c r="AX114" i="1"/>
  <c r="AJ115" i="1" s="1"/>
  <c r="S110" i="1" l="1"/>
  <c r="W110" i="1" s="1"/>
  <c r="U110" i="1"/>
  <c r="AO115" i="1"/>
  <c r="AQ115" i="1" s="1"/>
  <c r="AL115" i="1"/>
  <c r="V110" i="1" l="1"/>
  <c r="T110" i="1"/>
  <c r="AW115" i="1"/>
  <c r="AP115" i="1"/>
  <c r="H111" i="1" l="1"/>
  <c r="L111" i="1" l="1"/>
  <c r="O111" i="1" s="1"/>
  <c r="AY115" i="1"/>
  <c r="Q111" i="1" l="1"/>
  <c r="M111" i="1"/>
  <c r="AZ115" i="1"/>
  <c r="AX115" i="1"/>
  <c r="AJ116" i="1" s="1"/>
  <c r="AO116" i="1" l="1"/>
  <c r="AQ116" i="1" s="1"/>
  <c r="S111" i="1"/>
  <c r="W111" i="1" s="1"/>
  <c r="AL116" i="1"/>
  <c r="U111" i="1"/>
  <c r="AW116" i="1" l="1"/>
  <c r="AP116" i="1"/>
  <c r="T111" i="1"/>
  <c r="V111" i="1"/>
  <c r="H112" i="1" l="1"/>
  <c r="AY116" i="1"/>
  <c r="L112" i="1" l="1"/>
  <c r="O112" i="1" s="1"/>
  <c r="AX116" i="1"/>
  <c r="AJ117" i="1" s="1"/>
  <c r="AZ116" i="1"/>
  <c r="Q112" i="1" l="1"/>
  <c r="M112" i="1"/>
  <c r="U112" i="1"/>
  <c r="AL117" i="1"/>
  <c r="AO117" i="1"/>
  <c r="AQ117" i="1" s="1"/>
  <c r="S112" i="1" l="1"/>
  <c r="W112" i="1" s="1"/>
  <c r="AP117" i="1"/>
  <c r="AW117" i="1"/>
  <c r="T112" i="1"/>
  <c r="H113" i="1" s="1"/>
  <c r="V112" i="1" l="1"/>
  <c r="L113" i="1"/>
  <c r="O113" i="1" s="1"/>
  <c r="AY117" i="1"/>
  <c r="Q113" i="1" l="1"/>
  <c r="M113" i="1"/>
  <c r="AZ117" i="1"/>
  <c r="AX117" i="1"/>
  <c r="AJ118" i="1" s="1"/>
  <c r="AO118" i="1" l="1"/>
  <c r="AQ118" i="1" s="1"/>
  <c r="S113" i="1"/>
  <c r="W113" i="1" s="1"/>
  <c r="AL118" i="1"/>
  <c r="U113" i="1"/>
  <c r="AW118" i="1" l="1"/>
  <c r="AP118" i="1"/>
  <c r="V113" i="1"/>
  <c r="T113" i="1"/>
  <c r="H114" i="1" l="1"/>
  <c r="AY118" i="1"/>
  <c r="L114" i="1" l="1"/>
  <c r="O114" i="1" s="1"/>
  <c r="AX118" i="1"/>
  <c r="AJ119" i="1" s="1"/>
  <c r="AZ118" i="1"/>
  <c r="Q114" i="1" l="1"/>
  <c r="M114" i="1"/>
  <c r="AO119" i="1"/>
  <c r="AP119" i="1" s="1"/>
  <c r="AL119" i="1"/>
  <c r="U114" i="1"/>
  <c r="AQ119" i="1" l="1"/>
  <c r="AW119" i="1" s="1"/>
  <c r="S114" i="1"/>
  <c r="V114" i="1" s="1"/>
  <c r="T114" i="1"/>
  <c r="H115" i="1" s="1"/>
  <c r="W114" i="1" l="1"/>
  <c r="L115" i="1"/>
  <c r="O115" i="1" s="1"/>
  <c r="AY119" i="1"/>
  <c r="Q115" i="1" l="1"/>
  <c r="M115" i="1"/>
  <c r="AZ119" i="1"/>
  <c r="AX119" i="1"/>
  <c r="AJ120" i="1" s="1"/>
  <c r="AO120" i="1" l="1"/>
  <c r="AQ120" i="1" s="1"/>
  <c r="S115" i="1"/>
  <c r="W115" i="1" s="1"/>
  <c r="E56" i="1"/>
  <c r="AL120" i="1"/>
  <c r="U115" i="1"/>
  <c r="AW120" i="1" l="1"/>
  <c r="AP120" i="1"/>
  <c r="V115" i="1"/>
  <c r="T115" i="1"/>
  <c r="AY120" i="1"/>
  <c r="H116" i="1" l="1"/>
  <c r="AX120" i="1"/>
  <c r="AJ121" i="1" s="1"/>
  <c r="AZ120" i="1"/>
  <c r="L116" i="1" l="1"/>
  <c r="O116" i="1" s="1"/>
  <c r="AO121" i="1"/>
  <c r="AQ121" i="1" s="1"/>
  <c r="AL121" i="1"/>
  <c r="Q116" i="1" l="1"/>
  <c r="M116" i="1"/>
  <c r="AW121" i="1"/>
  <c r="AP121" i="1"/>
  <c r="S116" i="1" l="1"/>
  <c r="W116" i="1" s="1"/>
  <c r="U116" i="1"/>
  <c r="V116" i="1" l="1"/>
  <c r="T116" i="1"/>
  <c r="AY121" i="1"/>
  <c r="H117" i="1" l="1"/>
  <c r="AX121" i="1"/>
  <c r="AJ122" i="1" s="1"/>
  <c r="AZ121" i="1"/>
  <c r="AO122" i="1" l="1"/>
  <c r="AQ122" i="1" s="1"/>
  <c r="L117" i="1"/>
  <c r="O117" i="1" s="1"/>
  <c r="AL122" i="1"/>
  <c r="Q117" i="1" l="1"/>
  <c r="M117" i="1"/>
  <c r="AW122" i="1"/>
  <c r="AP122" i="1"/>
  <c r="S117" i="1" l="1"/>
  <c r="W117" i="1" s="1"/>
  <c r="AY122" i="1"/>
  <c r="U117" i="1"/>
  <c r="AX122" i="1" l="1"/>
  <c r="V117" i="1"/>
  <c r="T117" i="1"/>
  <c r="H118" i="1" s="1"/>
  <c r="AZ122" i="1"/>
  <c r="AZ124" i="1" s="1"/>
  <c r="X124" i="1" s="1"/>
  <c r="E55" i="1" s="1"/>
  <c r="L118" i="1" l="1"/>
  <c r="O118" i="1" s="1"/>
  <c r="Q118" i="1" l="1"/>
  <c r="M118" i="1"/>
  <c r="E54" i="1"/>
  <c r="S118" i="1" l="1"/>
  <c r="W118" i="1" s="1"/>
  <c r="U118" i="1"/>
  <c r="V118" i="1" l="1"/>
  <c r="T118" i="1"/>
  <c r="H119" i="1" l="1"/>
  <c r="L119" i="1" l="1"/>
  <c r="O119" i="1" s="1"/>
  <c r="Q119" i="1" l="1"/>
  <c r="M119" i="1"/>
  <c r="U119" i="1"/>
  <c r="S119" i="1" l="1"/>
  <c r="W119" i="1" s="1"/>
  <c r="T119" i="1"/>
  <c r="V119" i="1" l="1"/>
  <c r="H120" i="1"/>
  <c r="L120" i="1" l="1"/>
  <c r="O120" i="1" s="1"/>
  <c r="Q120" i="1" l="1"/>
  <c r="M120" i="1"/>
  <c r="U120" i="1"/>
  <c r="S120" i="1" l="1"/>
  <c r="W120" i="1" s="1"/>
  <c r="T120" i="1"/>
  <c r="V120" i="1" l="1"/>
  <c r="H121" i="1"/>
  <c r="L121" i="1" l="1"/>
  <c r="O121" i="1" s="1"/>
  <c r="Q121" i="1" l="1"/>
  <c r="M121" i="1"/>
  <c r="U121" i="1"/>
  <c r="S121" i="1" l="1"/>
  <c r="W121" i="1" s="1"/>
  <c r="T121" i="1"/>
  <c r="V121" i="1" l="1"/>
  <c r="H122" i="1"/>
  <c r="H123" i="1" s="1"/>
  <c r="L122" i="1" l="1"/>
  <c r="M122" i="1" l="1"/>
  <c r="M123" i="1" s="1"/>
  <c r="L123" i="1"/>
  <c r="Q122" i="1"/>
  <c r="Q123" i="1" s="1"/>
  <c r="O122" i="1"/>
  <c r="O123" i="1" s="1"/>
  <c r="U122" i="1"/>
  <c r="U123" i="1" s="1"/>
  <c r="S122" i="1" l="1"/>
  <c r="S123" i="1" s="1"/>
  <c r="T122" i="1"/>
  <c r="T123" i="1" s="1"/>
  <c r="V122" i="1" l="1"/>
  <c r="V123" i="1" s="1"/>
  <c r="W122" i="1"/>
  <c r="AZ125" i="1" l="1"/>
  <c r="AZ126" i="1" s="1"/>
  <c r="V124" i="1"/>
  <c r="E5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Etienne Maree</author>
  </authors>
  <commentList>
    <comment ref="H2" authorId="0" shapeId="0" xr:uid="{00000000-0006-0000-0200-000001000000}">
      <text>
        <r>
          <rPr>
            <b/>
            <sz val="9"/>
            <color indexed="81"/>
            <rFont val="Tahoma"/>
            <family val="2"/>
          </rPr>
          <t>Value of allocation to internal funds (including portion within model portfolio)</t>
        </r>
        <r>
          <rPr>
            <sz val="9"/>
            <color indexed="81"/>
            <rFont val="Tahoma"/>
            <family val="2"/>
          </rPr>
          <t xml:space="preserve">
</t>
        </r>
      </text>
    </comment>
    <comment ref="AJ2" authorId="0" shapeId="0" xr:uid="{00000000-0006-0000-0200-00000F000000}">
      <text>
        <r>
          <rPr>
            <b/>
            <sz val="9"/>
            <color indexed="81"/>
            <rFont val="Tahoma"/>
            <family val="2"/>
          </rPr>
          <t>Value of allocation to internal funds (including portion within model portfolio)</t>
        </r>
        <r>
          <rPr>
            <sz val="9"/>
            <color indexed="81"/>
            <rFont val="Tahoma"/>
            <family val="2"/>
          </rPr>
          <t xml:space="preserve">
</t>
        </r>
      </text>
    </comment>
  </commentList>
</comments>
</file>

<file path=xl/sharedStrings.xml><?xml version="1.0" encoding="utf-8"?>
<sst xmlns="http://schemas.openxmlformats.org/spreadsheetml/2006/main" count="701" uniqueCount="167">
  <si>
    <t>Lump Sum Investment</t>
  </si>
  <si>
    <t>Net Allocation</t>
  </si>
  <si>
    <t>Recurring Debit Order Investment</t>
  </si>
  <si>
    <t>Frequency</t>
  </si>
  <si>
    <t>Monthly</t>
  </si>
  <si>
    <t>Annual Escalation</t>
  </si>
  <si>
    <t>Investment Amount</t>
  </si>
  <si>
    <t>Investment Allocation</t>
  </si>
  <si>
    <t>Instrument Name</t>
  </si>
  <si>
    <t>Recurring %</t>
  </si>
  <si>
    <t>FUND NAME</t>
  </si>
  <si>
    <t>Performance Fee</t>
  </si>
  <si>
    <t>ASISA Classification</t>
  </si>
  <si>
    <t>Ashburton SA Equity Fund</t>
  </si>
  <si>
    <t>Ashburton SA Income Fund</t>
  </si>
  <si>
    <t>Ashburton Global Flexible Fund</t>
  </si>
  <si>
    <t>Regular Disinvestment</t>
  </si>
  <si>
    <t>Income Amount per Frequency</t>
  </si>
  <si>
    <t>Income Frequency</t>
  </si>
  <si>
    <t>Initial Advice Fee</t>
  </si>
  <si>
    <t>Ongoing Advice Fee</t>
  </si>
  <si>
    <t>Month</t>
  </si>
  <si>
    <t>Value at start of month</t>
  </si>
  <si>
    <t>Payment number</t>
  </si>
  <si>
    <t>Recurring investment</t>
  </si>
  <si>
    <t>Return</t>
  </si>
  <si>
    <t>Value before income</t>
  </si>
  <si>
    <t>Income payment</t>
  </si>
  <si>
    <t>Value at end</t>
  </si>
  <si>
    <t>Assumed Gross Return p.a.</t>
  </si>
  <si>
    <t>Reduction in Yield p.a.</t>
  </si>
  <si>
    <t>Lump sum amt</t>
  </si>
  <si>
    <t>Recurring amt</t>
  </si>
  <si>
    <t>WAF</t>
  </si>
  <si>
    <t>Tot value at start of month</t>
  </si>
  <si>
    <t>Ash U/T value at start of month</t>
  </si>
  <si>
    <t>Yes</t>
  </si>
  <si>
    <t>Recurring investment (Ash u/t)</t>
  </si>
  <si>
    <t>Ash u/t return</t>
  </si>
  <si>
    <t>Frequency multiple</t>
  </si>
  <si>
    <t>Income escalation</t>
  </si>
  <si>
    <t>ASH u/t annual advice fee</t>
  </si>
  <si>
    <t>Tot annual advice fee</t>
  </si>
  <si>
    <t>ASH u/t annual fee</t>
  </si>
  <si>
    <t>Income from ASH u/t</t>
  </si>
  <si>
    <t>Internal u/t allocation</t>
  </si>
  <si>
    <t>Lump sum %</t>
  </si>
  <si>
    <t>Ashburton (Internal &amp; Single Managed Models) Unit Trust Allocation</t>
  </si>
  <si>
    <t>Reduction in Yield</t>
  </si>
  <si>
    <t>Min fee</t>
  </si>
  <si>
    <t>Max fee</t>
  </si>
  <si>
    <t>All Fees</t>
  </si>
  <si>
    <t>Ashburton Investment Account</t>
  </si>
  <si>
    <t>Ashburton Tax Free Savings Account</t>
  </si>
  <si>
    <t>Ashburton Retirement Annuity</t>
  </si>
  <si>
    <t>Investment amount</t>
  </si>
  <si>
    <t>Monthly recurring investment</t>
  </si>
  <si>
    <t>Lump sum investment</t>
  </si>
  <si>
    <t>Annual escalation percentage</t>
  </si>
  <si>
    <t>Product name</t>
  </si>
  <si>
    <t>Select:</t>
  </si>
  <si>
    <t>Quarterly</t>
  </si>
  <si>
    <t>Lump sum 
allocation (%)</t>
  </si>
  <si>
    <t>Recurring investment allocation (%)</t>
  </si>
  <si>
    <t>The Effective Annual Cost (EAC) is a measure which has been introduced to allow you to compare the cost you incur when you invest in different financial products. It is expressed as a percentage of your investment amount. The EAC is made up of four charges, which are added together, as shown in the table below. Some of the charges may vary, depending on your investment period. The EAC calculation assumes that an investor terminates his or her investment in the financial product at the end of the relevant periods shown in the table.</t>
  </si>
  <si>
    <t>Charges</t>
  </si>
  <si>
    <t>1 Year</t>
  </si>
  <si>
    <t>3 Years</t>
  </si>
  <si>
    <t>5 years</t>
  </si>
  <si>
    <t>Investment management</t>
  </si>
  <si>
    <t>Effective Annual Cost</t>
  </si>
  <si>
    <t>Advice</t>
  </si>
  <si>
    <t>Administration</t>
  </si>
  <si>
    <t>10 Years</t>
  </si>
  <si>
    <t>5 Years</t>
  </si>
  <si>
    <t>Calculation Excluding Fees</t>
  </si>
  <si>
    <t>Advice fees - 5 years</t>
  </si>
  <si>
    <t>Investment Management Charge</t>
  </si>
  <si>
    <t>Advice Charge</t>
  </si>
  <si>
    <t>Administration Charge</t>
  </si>
  <si>
    <t>3 YEARS</t>
  </si>
  <si>
    <t>1 year</t>
  </si>
  <si>
    <t>Advice fees - 1 years</t>
  </si>
  <si>
    <t>Advice fees - 3 years</t>
  </si>
  <si>
    <t>Advice fees - 10 years</t>
  </si>
  <si>
    <t>Platform</t>
  </si>
  <si>
    <t>Ashburton Fund Managers</t>
  </si>
  <si>
    <t>Dropdown</t>
  </si>
  <si>
    <t>N/A</t>
  </si>
  <si>
    <t>TFSA</t>
  </si>
  <si>
    <t>Ashburton Balanced Fund</t>
  </si>
  <si>
    <t>Ashburton Defensive Fund</t>
  </si>
  <si>
    <t>Ashburton Growth Fund</t>
  </si>
  <si>
    <t>Ashburton Money Market Fund</t>
  </si>
  <si>
    <t>Ashburton Multi Manager Bond Fund</t>
  </si>
  <si>
    <t>Ashburton Multi Manager Equity Fund</t>
  </si>
  <si>
    <t>Ashburton Multi Manager Income Fund</t>
  </si>
  <si>
    <t>Ashburton Multi Manager Property Fund</t>
  </si>
  <si>
    <t>Ashburton Multi Manager Prudential Flexible Fund</t>
  </si>
  <si>
    <t>Ashburton Stable Fund</t>
  </si>
  <si>
    <t>Ashburton Targeted Return Fund</t>
  </si>
  <si>
    <t>Ashburton Africa Equity Opportunities Feeder Fund</t>
  </si>
  <si>
    <t>Ashburton Govi Tracker Fund</t>
  </si>
  <si>
    <t>Ashburton Property Tracker Fund</t>
  </si>
  <si>
    <t xml:space="preserve"> </t>
  </si>
  <si>
    <t>Ash U/T recurring value at start of month</t>
  </si>
  <si>
    <t>ASH recurring u/t annual fee</t>
  </si>
  <si>
    <t>Recurring value at end</t>
  </si>
  <si>
    <t>IMC</t>
  </si>
  <si>
    <t>AC</t>
  </si>
  <si>
    <t>Regular disinvestment</t>
  </si>
  <si>
    <t>Half-yearly</t>
  </si>
  <si>
    <t>Annualy</t>
  </si>
  <si>
    <t>All fees result</t>
  </si>
  <si>
    <t>Return after all charges p.a.</t>
  </si>
  <si>
    <t>Sanity check:</t>
  </si>
  <si>
    <t>Ashburton Enhanced Value SA Tracker Fund</t>
  </si>
  <si>
    <t>Ashburton Global 1200 SA Tracker Fund</t>
  </si>
  <si>
    <t>Ashburton Low Beta SA Composite Tracker Fund</t>
  </si>
  <si>
    <t>Ashburton Momentum SA Tracker Fund</t>
  </si>
  <si>
    <t>Initial advisor fee percentage (excl. VAT)</t>
  </si>
  <si>
    <t>Annual advisor fee percentage (excl. VAT)</t>
  </si>
  <si>
    <t>Income amount per frequency</t>
  </si>
  <si>
    <t>Income frequency</t>
  </si>
  <si>
    <t>Investment allocation
Instrument name</t>
  </si>
  <si>
    <t>Atlantic BCI Enhanced Income Fund</t>
  </si>
  <si>
    <t>Atlantic BCI Stable Income Fund</t>
  </si>
  <si>
    <t>Atlantic BCI Real Income Fund</t>
  </si>
  <si>
    <t>Ashburton Bond Fund</t>
  </si>
  <si>
    <t>ABFA1</t>
  </si>
  <si>
    <t>ASHBA</t>
  </si>
  <si>
    <t>AGFA1</t>
  </si>
  <si>
    <t>ASMMB1</t>
  </si>
  <si>
    <t>ASEA1</t>
  </si>
  <si>
    <t>ASIB1</t>
  </si>
  <si>
    <t>TFSA Limits</t>
  </si>
  <si>
    <t>Ashburton Equity Fund</t>
  </si>
  <si>
    <t>Ashburton Ashmore</t>
  </si>
  <si>
    <t>Recurring &amp; Income frequency</t>
  </si>
  <si>
    <t>Fund Code</t>
  </si>
  <si>
    <t xml:space="preserve">Ashburton  Equity Fund </t>
  </si>
  <si>
    <t xml:space="preserve">Ashburton SA Income Fund </t>
  </si>
  <si>
    <t>NO</t>
  </si>
  <si>
    <t>TIC</t>
  </si>
  <si>
    <t xml:space="preserve">Ashburton Targeted Return Fund </t>
  </si>
  <si>
    <t xml:space="preserve">Ashburton Balanced Fund </t>
  </si>
  <si>
    <t xml:space="preserve">Ashburton Money Market Fund </t>
  </si>
  <si>
    <t xml:space="preserve">Ashburton Property Fund </t>
  </si>
  <si>
    <t>Ashburton Diversified Income Fund</t>
  </si>
  <si>
    <t>Ashburton Stable Income Fund</t>
  </si>
  <si>
    <t>Ashburton Global Flexible Fund  </t>
  </si>
  <si>
    <t>Ashburton Global Leaders ZAR Equity Feeder Fund</t>
  </si>
  <si>
    <t>ASTRB4</t>
  </si>
  <si>
    <t>ATFPA</t>
  </si>
  <si>
    <t>ASIFB</t>
  </si>
  <si>
    <t>ASSIFA</t>
  </si>
  <si>
    <t>ASGFDA</t>
  </si>
  <si>
    <t>Ashburton GOVI Tracker Fund</t>
  </si>
  <si>
    <t>ASGTL</t>
  </si>
  <si>
    <t>Allocation then
Ash U/T value at start of month</t>
  </si>
  <si>
    <t>Ash u/t return on recurring</t>
  </si>
  <si>
    <t>ASH u/t annual advice fee (Lump sum)</t>
  </si>
  <si>
    <t>ASH u/t annual advice fee (Recurring)</t>
  </si>
  <si>
    <t>LS Annual WAF</t>
  </si>
  <si>
    <t>Recurring Annual WAF</t>
  </si>
  <si>
    <t>TIC (Incl VAT)</t>
  </si>
  <si>
    <t>5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</si>
</sst>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R&quot;\ #,##0.00;&quot;R&quot;\ \-#,##0.00"/>
    <numFmt numFmtId="165" formatCode="_ &quot;R&quot;\ * #,##0.00_ ;_ &quot;R&quot;\ * \-#,##0.00_ ;_ &quot;R&quot;\ * &quot;-&quot;??_ ;_ @_ "/>
    <numFmt numFmtId="166" formatCode="_ * #,##0.00_ ;_ * \-#,##0.00_ ;_ * &quot;-&quot;??_ ;_ @_ "/>
    <numFmt numFmtId="167" formatCode="0.0000%"/>
    <numFmt numFmtId="168" formatCode="_ * #,##0.0000_ ;_ * \-#,##0.0000_ ;_ * &quot;-&quot;??_ ;_ @_ "/>
    <numFmt numFmtId="169" formatCode="0.000000%"/>
    <numFmt numFmtId="170" formatCode="0.000%"/>
    <numFmt numFmtId="171" formatCode="0.00000%"/>
    <numFmt numFmtId="172" formatCode="0.0%"/>
  </numFmts>
  <fonts count="25" x14ac:knownFonts="1">
    <font>
      <sz val="11"/>
      <color theme="1"/>
      <name val="Arial"/>
      <family val="2"/>
      <scheme val="minor"/>
    </font>
    <font>
      <sz val="11"/>
      <color theme="1"/>
      <name val="Arial"/>
      <family val="2"/>
      <scheme val="minor"/>
    </font>
    <font>
      <b/>
      <sz val="11"/>
      <color theme="1"/>
      <name val="Arial"/>
      <family val="2"/>
      <scheme val="minor"/>
    </font>
    <font>
      <sz val="10"/>
      <name val="Arial"/>
      <family val="2"/>
      <scheme val="minor"/>
    </font>
    <font>
      <sz val="10"/>
      <color theme="1"/>
      <name val="Arial"/>
      <family val="2"/>
      <scheme val="minor"/>
    </font>
    <font>
      <b/>
      <sz val="10"/>
      <color theme="1"/>
      <name val="Arial"/>
      <family val="2"/>
      <scheme val="minor"/>
    </font>
    <font>
      <sz val="10"/>
      <color rgb="FFFF0000"/>
      <name val="Arial"/>
      <family val="2"/>
      <scheme val="minor"/>
    </font>
    <font>
      <b/>
      <sz val="10"/>
      <color rgb="FFFF0000"/>
      <name val="Arial"/>
      <family val="2"/>
      <scheme val="minor"/>
    </font>
    <font>
      <sz val="9"/>
      <color indexed="81"/>
      <name val="Tahoma"/>
      <family val="2"/>
    </font>
    <font>
      <b/>
      <sz val="9"/>
      <color indexed="81"/>
      <name val="Tahoma"/>
      <family val="2"/>
    </font>
    <font>
      <i/>
      <sz val="11"/>
      <color theme="1"/>
      <name val="Arial"/>
      <family val="2"/>
      <scheme val="minor"/>
    </font>
    <font>
      <sz val="8"/>
      <color theme="1"/>
      <name val="Arial"/>
      <family val="2"/>
      <scheme val="minor"/>
    </font>
    <font>
      <sz val="12"/>
      <color theme="0"/>
      <name val="Arial"/>
      <family val="2"/>
      <scheme val="minor"/>
    </font>
    <font>
      <sz val="12"/>
      <color rgb="FF000000"/>
      <name val="Arial"/>
      <family val="2"/>
      <scheme val="minor"/>
    </font>
    <font>
      <sz val="16"/>
      <color rgb="FF000000"/>
      <name val="Arial"/>
      <family val="2"/>
      <scheme val="minor"/>
    </font>
    <font>
      <sz val="14"/>
      <color theme="1"/>
      <name val="Webdings"/>
      <family val="1"/>
      <charset val="2"/>
    </font>
    <font>
      <sz val="10"/>
      <color theme="0" tint="-0.249977111117893"/>
      <name val="Arial"/>
      <family val="2"/>
      <scheme val="minor"/>
    </font>
    <font>
      <sz val="11"/>
      <color theme="0" tint="-0.249977111117893"/>
      <name val="Arial"/>
      <family val="2"/>
      <scheme val="minor"/>
    </font>
    <font>
      <sz val="11"/>
      <name val="Arial"/>
      <family val="2"/>
      <scheme val="minor"/>
    </font>
    <font>
      <sz val="8"/>
      <color rgb="FFFF0000"/>
      <name val="Arial"/>
      <family val="2"/>
      <scheme val="minor"/>
    </font>
    <font>
      <sz val="12"/>
      <color theme="1"/>
      <name val="Arial"/>
      <family val="2"/>
      <scheme val="minor"/>
    </font>
    <font>
      <sz val="11"/>
      <color theme="1"/>
      <name val="Calibri"/>
      <family val="2"/>
    </font>
    <font>
      <sz val="10"/>
      <color theme="3"/>
      <name val="Arial"/>
      <family val="2"/>
      <scheme val="minor"/>
    </font>
    <font>
      <sz val="11"/>
      <color theme="3"/>
      <name val="Arial"/>
      <family val="2"/>
      <scheme val="minor"/>
    </font>
    <font>
      <b/>
      <sz val="11"/>
      <color theme="1"/>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rgb="FF00B0F0"/>
        <bgColor indexed="64"/>
      </patternFill>
    </fill>
    <fill>
      <patternFill patternType="solid">
        <fgColor theme="3" tint="0.59999389629810485"/>
        <bgColor indexed="64"/>
      </patternFill>
    </fill>
    <fill>
      <patternFill patternType="solid">
        <fgColor rgb="FF00FFCC"/>
        <bgColor indexed="64"/>
      </patternFill>
    </fill>
    <fill>
      <patternFill patternType="solid">
        <fgColor theme="4"/>
        <bgColor indexed="64"/>
      </patternFill>
    </fill>
    <fill>
      <patternFill patternType="solid">
        <fgColor theme="4" tint="0.79998168889431442"/>
        <bgColor indexed="64"/>
      </patternFill>
    </fill>
    <fill>
      <patternFill patternType="solid">
        <fgColor rgb="FF00B05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theme="4" tint="0.59996337778862885"/>
      </bottom>
      <diagonal/>
    </border>
    <border>
      <left/>
      <right/>
      <top style="thin">
        <color theme="4" tint="0.59996337778862885"/>
      </top>
      <bottom style="thin">
        <color theme="4" tint="0.59996337778862885"/>
      </bottom>
      <diagonal/>
    </border>
    <border>
      <left/>
      <right/>
      <top style="thin">
        <color theme="4"/>
      </top>
      <bottom style="double">
        <color theme="4"/>
      </bottom>
      <diagonal/>
    </border>
    <border>
      <left style="thick">
        <color theme="4" tint="0.79998168889431442"/>
      </left>
      <right/>
      <top/>
      <bottom/>
      <diagonal/>
    </border>
    <border>
      <left/>
      <right style="thick">
        <color theme="4" tint="0.79998168889431442"/>
      </right>
      <top/>
      <bottom style="thick">
        <color theme="4" tint="0.79998168889431442"/>
      </bottom>
      <diagonal/>
    </border>
    <border>
      <left/>
      <right/>
      <top/>
      <bottom style="thick">
        <color theme="4" tint="0.79998168889431442"/>
      </bottom>
      <diagonal/>
    </border>
    <border>
      <left/>
      <right style="thick">
        <color theme="4" tint="0.79998168889431442"/>
      </right>
      <top/>
      <bottom style="thin">
        <color theme="4" tint="0.59996337778862885"/>
      </bottom>
      <diagonal/>
    </border>
    <border>
      <left/>
      <right style="thick">
        <color theme="4" tint="0.79998168889431442"/>
      </right>
      <top style="thin">
        <color theme="4" tint="0.59996337778862885"/>
      </top>
      <bottom style="thin">
        <color theme="4" tint="0.59996337778862885"/>
      </bottom>
      <diagonal/>
    </border>
    <border>
      <left/>
      <right/>
      <top style="thin">
        <color theme="4" tint="0.59996337778862885"/>
      </top>
      <bottom/>
      <diagonal/>
    </border>
    <border>
      <left/>
      <right style="thick">
        <color theme="4" tint="0.79998168889431442"/>
      </right>
      <top style="thin">
        <color theme="4" tint="0.59996337778862885"/>
      </top>
      <bottom/>
      <diagonal/>
    </border>
    <border>
      <left/>
      <right style="thick">
        <color theme="4" tint="0.79998168889431442"/>
      </right>
      <top style="thick">
        <color theme="0" tint="-0.499984740745262"/>
      </top>
      <bottom style="thick">
        <color theme="4"/>
      </bottom>
      <diagonal/>
    </border>
    <border>
      <left/>
      <right/>
      <top style="thick">
        <color theme="0" tint="-0.499984740745262"/>
      </top>
      <bottom style="thick">
        <color theme="4"/>
      </bottom>
      <diagonal/>
    </border>
  </borders>
  <cellStyleXfs count="4">
    <xf numFmtId="0" fontId="0" fillId="0" borderId="0"/>
    <xf numFmtId="166"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92">
    <xf numFmtId="0" fontId="0" fillId="0" borderId="0" xfId="0"/>
    <xf numFmtId="0" fontId="4" fillId="0" borderId="0" xfId="0" applyFont="1"/>
    <xf numFmtId="0" fontId="3" fillId="0" borderId="0" xfId="0" applyFont="1" applyFill="1" applyBorder="1"/>
    <xf numFmtId="10" fontId="4" fillId="0" borderId="0" xfId="2" applyNumberFormat="1" applyFont="1"/>
    <xf numFmtId="10" fontId="4" fillId="0" borderId="1" xfId="2" applyNumberFormat="1" applyFont="1" applyBorder="1"/>
    <xf numFmtId="0" fontId="4" fillId="0" borderId="0" xfId="0" applyFont="1" applyAlignment="1">
      <alignment horizontal="center" vertical="center" wrapText="1"/>
    </xf>
    <xf numFmtId="0" fontId="5" fillId="0" borderId="0" xfId="0" applyFont="1"/>
    <xf numFmtId="166" fontId="4" fillId="2" borderId="0" xfId="1" applyFont="1" applyFill="1"/>
    <xf numFmtId="10" fontId="4" fillId="2" borderId="0" xfId="2" applyNumberFormat="1" applyFont="1" applyFill="1"/>
    <xf numFmtId="166" fontId="4" fillId="0" borderId="0" xfId="0" applyNumberFormat="1" applyFont="1"/>
    <xf numFmtId="0" fontId="4" fillId="0" borderId="2" xfId="0" applyFont="1" applyBorder="1"/>
    <xf numFmtId="0" fontId="4" fillId="2" borderId="0" xfId="0" applyFont="1" applyFill="1" applyAlignment="1">
      <alignment horizontal="right"/>
    </xf>
    <xf numFmtId="166" fontId="4" fillId="0" borderId="0" xfId="1" applyFont="1"/>
    <xf numFmtId="10" fontId="4" fillId="0" borderId="0" xfId="2" applyNumberFormat="1" applyFont="1" applyFill="1"/>
    <xf numFmtId="9" fontId="4" fillId="0" borderId="2" xfId="2" applyFont="1" applyBorder="1"/>
    <xf numFmtId="0" fontId="5" fillId="0" borderId="0" xfId="0" applyFont="1" applyFill="1" applyBorder="1"/>
    <xf numFmtId="0" fontId="4" fillId="0" borderId="0" xfId="0" applyFont="1" applyFill="1"/>
    <xf numFmtId="10" fontId="4" fillId="0" borderId="0" xfId="0" applyNumberFormat="1" applyFont="1"/>
    <xf numFmtId="169" fontId="4" fillId="0" borderId="0" xfId="2" applyNumberFormat="1" applyFont="1"/>
    <xf numFmtId="10" fontId="7" fillId="0" borderId="0" xfId="2" applyNumberFormat="1" applyFont="1"/>
    <xf numFmtId="0" fontId="4" fillId="0" borderId="1" xfId="0" applyFont="1" applyBorder="1"/>
    <xf numFmtId="167" fontId="4" fillId="0" borderId="1" xfId="2" applyNumberFormat="1" applyFont="1" applyBorder="1"/>
    <xf numFmtId="166" fontId="4" fillId="0" borderId="0" xfId="2" applyNumberFormat="1" applyFont="1"/>
    <xf numFmtId="167" fontId="4" fillId="0" borderId="0" xfId="0" applyNumberFormat="1" applyFont="1"/>
    <xf numFmtId="0" fontId="5" fillId="0" borderId="1" xfId="0" applyFont="1" applyBorder="1" applyAlignment="1">
      <alignment horizontal="center" vertical="center" wrapText="1"/>
    </xf>
    <xf numFmtId="10" fontId="4" fillId="0" borderId="1" xfId="2" applyNumberFormat="1" applyFont="1" applyFill="1" applyBorder="1"/>
    <xf numFmtId="166" fontId="4" fillId="0" borderId="1" xfId="1" applyFont="1" applyFill="1" applyBorder="1"/>
    <xf numFmtId="0" fontId="4" fillId="0" borderId="0" xfId="0" applyFont="1" applyBorder="1"/>
    <xf numFmtId="0" fontId="4" fillId="0" borderId="0" xfId="0" applyFont="1" applyFill="1" applyAlignment="1">
      <alignment horizontal="right"/>
    </xf>
    <xf numFmtId="166" fontId="4" fillId="0" borderId="6" xfId="0" applyNumberFormat="1" applyFont="1" applyBorder="1"/>
    <xf numFmtId="166" fontId="4" fillId="0" borderId="0" xfId="1" applyFont="1" applyBorder="1"/>
    <xf numFmtId="166" fontId="4" fillId="0" borderId="0" xfId="0" applyNumberFormat="1" applyFont="1" applyBorder="1"/>
    <xf numFmtId="166" fontId="4" fillId="0" borderId="7" xfId="0" applyNumberFormat="1" applyFont="1" applyBorder="1"/>
    <xf numFmtId="166" fontId="4" fillId="0" borderId="8" xfId="0" applyNumberFormat="1" applyFont="1" applyBorder="1"/>
    <xf numFmtId="166" fontId="4" fillId="0" borderId="2" xfId="1" applyFont="1" applyBorder="1"/>
    <xf numFmtId="166" fontId="4" fillId="0" borderId="2" xfId="0" applyNumberFormat="1" applyFont="1" applyBorder="1"/>
    <xf numFmtId="166" fontId="4" fillId="0" borderId="9" xfId="0" applyNumberFormat="1" applyFont="1" applyBorder="1"/>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166" fontId="4" fillId="0" borderId="6" xfId="1" applyFont="1" applyBorder="1"/>
    <xf numFmtId="9" fontId="4" fillId="2" borderId="0" xfId="0" applyNumberFormat="1" applyFont="1" applyFill="1" applyAlignment="1">
      <alignment horizontal="right"/>
    </xf>
    <xf numFmtId="10" fontId="4" fillId="0" borderId="0" xfId="0" applyNumberFormat="1" applyFont="1" applyAlignment="1">
      <alignment horizontal="center" vertical="center" wrapText="1"/>
    </xf>
    <xf numFmtId="10" fontId="5" fillId="3" borderId="0" xfId="0" applyNumberFormat="1" applyFont="1" applyFill="1"/>
    <xf numFmtId="0" fontId="5" fillId="0" borderId="0" xfId="0" applyFont="1" applyBorder="1" applyAlignment="1">
      <alignment horizontal="center" vertical="center" wrapText="1"/>
    </xf>
    <xf numFmtId="10" fontId="4" fillId="5" borderId="1" xfId="2" applyNumberFormat="1" applyFont="1" applyFill="1" applyBorder="1"/>
    <xf numFmtId="166" fontId="4" fillId="0" borderId="4" xfId="0" applyNumberFormat="1" applyFont="1" applyBorder="1"/>
    <xf numFmtId="166" fontId="4" fillId="0" borderId="13" xfId="0" applyNumberFormat="1" applyFont="1" applyBorder="1"/>
    <xf numFmtId="166" fontId="4" fillId="0" borderId="13" xfId="1" applyFont="1" applyBorder="1"/>
    <xf numFmtId="166" fontId="4" fillId="0" borderId="5" xfId="0" applyNumberFormat="1" applyFont="1" applyBorder="1"/>
    <xf numFmtId="0" fontId="4" fillId="0" borderId="4" xfId="0" applyFont="1" applyBorder="1"/>
    <xf numFmtId="0" fontId="4" fillId="0" borderId="5" xfId="0" applyFont="1" applyBorder="1"/>
    <xf numFmtId="166" fontId="4" fillId="0" borderId="4" xfId="1" applyFont="1" applyBorder="1"/>
    <xf numFmtId="0" fontId="5" fillId="0" borderId="13" xfId="0" applyFont="1" applyBorder="1" applyAlignment="1">
      <alignment horizontal="center" vertical="center" wrapText="1"/>
    </xf>
    <xf numFmtId="170" fontId="4" fillId="0" borderId="0" xfId="2" applyNumberFormat="1" applyFont="1"/>
    <xf numFmtId="167" fontId="4" fillId="0" borderId="0" xfId="2" applyNumberFormat="1" applyFont="1"/>
    <xf numFmtId="166" fontId="4" fillId="4" borderId="0" xfId="0" applyNumberFormat="1" applyFont="1" applyFill="1"/>
    <xf numFmtId="167" fontId="4" fillId="6" borderId="0" xfId="0" applyNumberFormat="1" applyFont="1" applyFill="1"/>
    <xf numFmtId="10" fontId="4" fillId="0" borderId="0" xfId="2" applyNumberFormat="1" applyFont="1" applyBorder="1"/>
    <xf numFmtId="168" fontId="4" fillId="0" borderId="0" xfId="0" applyNumberFormat="1" applyFont="1"/>
    <xf numFmtId="0" fontId="2" fillId="0" borderId="0" xfId="0" applyFont="1"/>
    <xf numFmtId="0" fontId="10" fillId="0" borderId="0" xfId="0" applyFont="1"/>
    <xf numFmtId="172" fontId="4" fillId="0" borderId="0" xfId="2" applyNumberFormat="1" applyFont="1"/>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4" fillId="2" borderId="4" xfId="0" applyFont="1" applyFill="1" applyBorder="1"/>
    <xf numFmtId="0" fontId="4" fillId="2" borderId="5" xfId="0" applyFont="1" applyFill="1" applyBorder="1"/>
    <xf numFmtId="166" fontId="4" fillId="2" borderId="13" xfId="1" applyFont="1" applyFill="1" applyBorder="1"/>
    <xf numFmtId="166" fontId="4" fillId="2" borderId="5" xfId="1" applyFont="1" applyFill="1" applyBorder="1"/>
    <xf numFmtId="0" fontId="4" fillId="2" borderId="6" xfId="0" applyFont="1" applyFill="1" applyBorder="1"/>
    <xf numFmtId="0" fontId="4" fillId="2" borderId="7" xfId="0" applyFont="1" applyFill="1" applyBorder="1"/>
    <xf numFmtId="166" fontId="4" fillId="2" borderId="0" xfId="1" applyFont="1" applyFill="1" applyBorder="1"/>
    <xf numFmtId="166" fontId="4" fillId="2" borderId="7" xfId="1" applyFont="1" applyFill="1" applyBorder="1"/>
    <xf numFmtId="0" fontId="4" fillId="2" borderId="8" xfId="0" applyFont="1" applyFill="1" applyBorder="1"/>
    <xf numFmtId="0" fontId="4" fillId="2" borderId="9" xfId="0" applyFont="1" applyFill="1" applyBorder="1"/>
    <xf numFmtId="166" fontId="4" fillId="2" borderId="2" xfId="1" applyFont="1" applyFill="1" applyBorder="1"/>
    <xf numFmtId="166" fontId="4" fillId="2" borderId="9" xfId="1" applyFont="1" applyFill="1" applyBorder="1"/>
    <xf numFmtId="164" fontId="4" fillId="2" borderId="0" xfId="1" applyNumberFormat="1" applyFont="1" applyFill="1"/>
    <xf numFmtId="164" fontId="4" fillId="0" borderId="0" xfId="0" applyNumberFormat="1" applyFont="1"/>
    <xf numFmtId="0" fontId="0" fillId="0" borderId="6" xfId="0" applyBorder="1"/>
    <xf numFmtId="0" fontId="0" fillId="0" borderId="0" xfId="0" applyBorder="1"/>
    <xf numFmtId="0" fontId="0" fillId="0" borderId="7" xfId="0" applyFont="1" applyBorder="1"/>
    <xf numFmtId="0" fontId="0" fillId="0" borderId="6" xfId="0" applyFont="1" applyBorder="1"/>
    <xf numFmtId="0" fontId="0" fillId="0" borderId="0" xfId="0" applyFont="1" applyBorder="1"/>
    <xf numFmtId="0" fontId="0" fillId="0" borderId="8" xfId="0" applyBorder="1"/>
    <xf numFmtId="0" fontId="0" fillId="0" borderId="2" xfId="0" applyBorder="1"/>
    <xf numFmtId="0" fontId="0" fillId="0" borderId="4" xfId="0" applyBorder="1"/>
    <xf numFmtId="0" fontId="0" fillId="0" borderId="13" xfId="0" applyBorder="1"/>
    <xf numFmtId="0" fontId="0" fillId="0" borderId="5" xfId="0" applyBorder="1"/>
    <xf numFmtId="0" fontId="0" fillId="0" borderId="9" xfId="0" applyBorder="1"/>
    <xf numFmtId="0" fontId="0" fillId="0" borderId="7" xfId="0" applyBorder="1"/>
    <xf numFmtId="0" fontId="0" fillId="0" borderId="15" xfId="0" applyBorder="1"/>
    <xf numFmtId="0" fontId="2" fillId="0" borderId="14" xfId="0" applyFont="1" applyBorder="1"/>
    <xf numFmtId="0" fontId="0" fillId="0" borderId="15" xfId="0" applyFont="1" applyBorder="1"/>
    <xf numFmtId="0" fontId="0" fillId="0" borderId="16" xfId="0" applyFont="1" applyBorder="1"/>
    <xf numFmtId="49" fontId="0" fillId="0" borderId="0" xfId="0" applyNumberFormat="1" applyAlignment="1">
      <alignment horizontal="right"/>
    </xf>
    <xf numFmtId="0" fontId="0" fillId="0" borderId="16" xfId="0" applyFont="1" applyFill="1" applyBorder="1"/>
    <xf numFmtId="0" fontId="0" fillId="0" borderId="0" xfId="0" applyFont="1" applyFill="1" applyBorder="1"/>
    <xf numFmtId="0" fontId="0" fillId="0" borderId="6" xfId="0" applyFont="1" applyFill="1" applyBorder="1"/>
    <xf numFmtId="0" fontId="0" fillId="0" borderId="7" xfId="0" applyFont="1" applyFill="1" applyBorder="1"/>
    <xf numFmtId="0" fontId="7" fillId="0" borderId="2" xfId="0" applyFont="1" applyBorder="1" applyAlignment="1"/>
    <xf numFmtId="0" fontId="5" fillId="6" borderId="11"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7" fillId="0" borderId="0" xfId="0" applyFont="1" applyBorder="1" applyAlignment="1">
      <alignment horizontal="center"/>
    </xf>
    <xf numFmtId="0" fontId="11" fillId="0" borderId="0" xfId="0" applyFont="1" applyProtection="1"/>
    <xf numFmtId="0" fontId="0" fillId="0" borderId="0" xfId="0" applyProtection="1"/>
    <xf numFmtId="0" fontId="0" fillId="0" borderId="0" xfId="0" applyAlignment="1" applyProtection="1">
      <alignment vertical="center"/>
    </xf>
    <xf numFmtId="0" fontId="11" fillId="9" borderId="0" xfId="0" applyFont="1" applyFill="1" applyProtection="1"/>
    <xf numFmtId="0" fontId="0" fillId="9" borderId="0" xfId="0" applyFill="1" applyProtection="1"/>
    <xf numFmtId="0" fontId="4" fillId="0" borderId="0" xfId="0" applyFont="1" applyProtection="1"/>
    <xf numFmtId="0" fontId="4" fillId="0" borderId="0" xfId="0" applyFont="1" applyAlignment="1" applyProtection="1">
      <alignment horizontal="right"/>
      <protection locked="0"/>
    </xf>
    <xf numFmtId="0" fontId="15" fillId="0" borderId="0" xfId="0" applyFont="1" applyProtection="1"/>
    <xf numFmtId="0" fontId="11" fillId="0" borderId="20" xfId="0" applyFont="1" applyBorder="1" applyProtection="1"/>
    <xf numFmtId="0" fontId="0" fillId="0" borderId="20" xfId="0" applyBorder="1" applyProtection="1"/>
    <xf numFmtId="0" fontId="0" fillId="0" borderId="20" xfId="0" applyBorder="1" applyAlignment="1" applyProtection="1">
      <alignment vertical="center"/>
    </xf>
    <xf numFmtId="0" fontId="0" fillId="0" borderId="0" xfId="0" applyBorder="1" applyAlignment="1" applyProtection="1">
      <alignment vertical="center"/>
    </xf>
    <xf numFmtId="0" fontId="12" fillId="8" borderId="0" xfId="0" applyFont="1" applyFill="1" applyBorder="1" applyAlignment="1" applyProtection="1">
      <alignment horizontal="right" vertical="center" indent="1"/>
    </xf>
    <xf numFmtId="0" fontId="0" fillId="8" borderId="0" xfId="0" applyFill="1" applyBorder="1" applyAlignment="1" applyProtection="1">
      <alignment vertical="center"/>
    </xf>
    <xf numFmtId="0" fontId="0" fillId="0" borderId="22" xfId="0" applyBorder="1" applyProtection="1"/>
    <xf numFmtId="0" fontId="0" fillId="0" borderId="21" xfId="0" applyBorder="1" applyProtection="1"/>
    <xf numFmtId="0" fontId="0" fillId="0" borderId="23" xfId="0" applyBorder="1" applyAlignment="1" applyProtection="1">
      <alignment vertical="center"/>
    </xf>
    <xf numFmtId="0" fontId="0" fillId="0" borderId="24" xfId="0" applyBorder="1" applyAlignment="1" applyProtection="1">
      <alignment vertical="center"/>
    </xf>
    <xf numFmtId="0" fontId="11" fillId="0" borderId="0" xfId="0" applyFont="1" applyAlignment="1" applyProtection="1">
      <alignment horizontal="left" indent="3"/>
    </xf>
    <xf numFmtId="172" fontId="16" fillId="0" borderId="0" xfId="2" applyNumberFormat="1" applyFont="1" applyProtection="1">
      <protection locked="0"/>
    </xf>
    <xf numFmtId="164" fontId="16" fillId="0" borderId="0" xfId="3" applyNumberFormat="1" applyFont="1" applyProtection="1">
      <protection locked="0"/>
    </xf>
    <xf numFmtId="9" fontId="16" fillId="0" borderId="0" xfId="2" applyFont="1" applyProtection="1">
      <protection locked="0"/>
    </xf>
    <xf numFmtId="10" fontId="16" fillId="0" borderId="0" xfId="2" applyNumberFormat="1" applyFont="1" applyProtection="1">
      <protection locked="0"/>
    </xf>
    <xf numFmtId="10" fontId="17" fillId="0" borderId="19" xfId="0" applyNumberFormat="1" applyFont="1" applyBorder="1" applyProtection="1"/>
    <xf numFmtId="168" fontId="4" fillId="0" borderId="7" xfId="0" applyNumberFormat="1" applyFont="1" applyBorder="1"/>
    <xf numFmtId="0" fontId="0" fillId="0" borderId="26" xfId="0" applyBorder="1" applyAlignment="1" applyProtection="1">
      <alignment vertical="center"/>
    </xf>
    <xf numFmtId="172" fontId="3" fillId="0" borderId="28" xfId="0" applyNumberFormat="1" applyFont="1" applyFill="1" applyBorder="1" applyAlignment="1" applyProtection="1">
      <alignment horizontal="right" vertical="center" indent="1"/>
    </xf>
    <xf numFmtId="0" fontId="18" fillId="0" borderId="27" xfId="0" applyFont="1" applyBorder="1" applyAlignment="1" applyProtection="1">
      <alignment vertical="center"/>
    </xf>
    <xf numFmtId="0" fontId="0" fillId="0" borderId="0" xfId="0" applyBorder="1" applyProtection="1"/>
    <xf numFmtId="0" fontId="6" fillId="0" borderId="0" xfId="0" applyFont="1" applyProtection="1"/>
    <xf numFmtId="0" fontId="11" fillId="9" borderId="0" xfId="0" applyFont="1" applyFill="1" applyBorder="1" applyProtection="1"/>
    <xf numFmtId="0" fontId="20" fillId="0" borderId="0" xfId="0" applyFont="1" applyAlignment="1" applyProtection="1">
      <alignment horizontal="right" wrapText="1"/>
    </xf>
    <xf numFmtId="0" fontId="19" fillId="0" borderId="0" xfId="0" applyFont="1" applyAlignment="1" applyProtection="1">
      <alignment wrapText="1"/>
    </xf>
    <xf numFmtId="0" fontId="21" fillId="0" borderId="1" xfId="0" applyFont="1" applyBorder="1" applyAlignment="1">
      <alignment horizontal="center"/>
    </xf>
    <xf numFmtId="0" fontId="21" fillId="0" borderId="0" xfId="0" applyFont="1"/>
    <xf numFmtId="0" fontId="21" fillId="0" borderId="1" xfId="0" applyFont="1" applyBorder="1" applyAlignment="1">
      <alignment horizontal="center" wrapText="1"/>
    </xf>
    <xf numFmtId="10" fontId="21" fillId="0" borderId="0" xfId="2" applyNumberFormat="1" applyFont="1"/>
    <xf numFmtId="0" fontId="22" fillId="0" borderId="0" xfId="0" applyFont="1" applyProtection="1"/>
    <xf numFmtId="0" fontId="23" fillId="0" borderId="0" xfId="0" applyFont="1" applyProtection="1"/>
    <xf numFmtId="171" fontId="0" fillId="0" borderId="0" xfId="2" applyNumberFormat="1" applyFont="1" applyAlignment="1" applyProtection="1">
      <alignment vertical="center"/>
    </xf>
    <xf numFmtId="0" fontId="0" fillId="10" borderId="0" xfId="0" applyFill="1"/>
    <xf numFmtId="0" fontId="2" fillId="10" borderId="0" xfId="0" applyFont="1" applyFill="1"/>
    <xf numFmtId="0" fontId="10" fillId="10" borderId="0" xfId="0" applyFont="1" applyFill="1"/>
    <xf numFmtId="166" fontId="4" fillId="0" borderId="15" xfId="0" applyNumberFormat="1" applyFont="1" applyBorder="1"/>
    <xf numFmtId="166" fontId="4" fillId="0" borderId="16" xfId="0" applyNumberFormat="1" applyFont="1" applyBorder="1"/>
    <xf numFmtId="166" fontId="4" fillId="0" borderId="14" xfId="0" applyNumberFormat="1" applyFont="1" applyBorder="1"/>
    <xf numFmtId="0" fontId="5" fillId="0" borderId="2" xfId="0" applyFont="1" applyFill="1" applyBorder="1" applyAlignment="1">
      <alignment horizontal="center"/>
    </xf>
    <xf numFmtId="0" fontId="2" fillId="9" borderId="0" xfId="0" applyFont="1" applyFill="1" applyAlignment="1" applyProtection="1">
      <alignment horizontal="left" indent="3"/>
    </xf>
    <xf numFmtId="9" fontId="4" fillId="0" borderId="0" xfId="0" applyNumberFormat="1" applyFont="1"/>
    <xf numFmtId="0" fontId="2" fillId="9" borderId="0" xfId="0" applyFont="1" applyFill="1" applyProtection="1"/>
    <xf numFmtId="0" fontId="2" fillId="9" borderId="0" xfId="0" applyFont="1" applyFill="1" applyAlignment="1" applyProtection="1">
      <protection locked="0"/>
    </xf>
    <xf numFmtId="9" fontId="4" fillId="0" borderId="0" xfId="2" applyFont="1"/>
    <xf numFmtId="166" fontId="4" fillId="0" borderId="5" xfId="1" applyFont="1" applyBorder="1"/>
    <xf numFmtId="166" fontId="4" fillId="0" borderId="7" xfId="1" applyFont="1" applyBorder="1"/>
    <xf numFmtId="10" fontId="4" fillId="0" borderId="17" xfId="2" applyNumberFormat="1" applyFont="1" applyFill="1" applyBorder="1" applyAlignment="1" applyProtection="1">
      <alignment horizontal="right" vertical="center" indent="1"/>
    </xf>
    <xf numFmtId="10" fontId="4" fillId="0" borderId="18" xfId="2" applyNumberFormat="1" applyFont="1" applyFill="1" applyBorder="1" applyAlignment="1" applyProtection="1">
      <alignment horizontal="right" vertical="center" indent="1"/>
    </xf>
    <xf numFmtId="10" fontId="4" fillId="0" borderId="25" xfId="2" applyNumberFormat="1" applyFont="1" applyFill="1" applyBorder="1" applyAlignment="1" applyProtection="1">
      <alignment horizontal="right" vertical="center" indent="1"/>
    </xf>
    <xf numFmtId="0" fontId="24" fillId="0" borderId="1" xfId="0" applyFont="1" applyBorder="1" applyAlignment="1">
      <alignment horizontal="center"/>
    </xf>
    <xf numFmtId="10" fontId="24" fillId="0" borderId="0" xfId="2" applyNumberFormat="1" applyFont="1"/>
    <xf numFmtId="0" fontId="4" fillId="0" borderId="18" xfId="0" applyFont="1" applyFill="1" applyBorder="1" applyAlignment="1" applyProtection="1">
      <alignment horizontal="left" vertical="center" indent="3"/>
    </xf>
    <xf numFmtId="0" fontId="4" fillId="0" borderId="25" xfId="0" applyFont="1" applyFill="1" applyBorder="1" applyAlignment="1" applyProtection="1">
      <alignment horizontal="left" vertical="center" indent="3"/>
    </xf>
    <xf numFmtId="0" fontId="3" fillId="0" borderId="28" xfId="0" applyFont="1" applyFill="1" applyBorder="1" applyAlignment="1" applyProtection="1">
      <alignment horizontal="left" vertical="center" indent="3"/>
    </xf>
    <xf numFmtId="0" fontId="12" fillId="8" borderId="0" xfId="0" applyFont="1" applyFill="1" applyBorder="1" applyAlignment="1" applyProtection="1">
      <alignment horizontal="left" vertical="center" indent="3"/>
    </xf>
    <xf numFmtId="0" fontId="0" fillId="9" borderId="0" xfId="0" applyFill="1" applyAlignment="1" applyProtection="1">
      <alignment horizontal="right"/>
      <protection locked="0"/>
    </xf>
    <xf numFmtId="0" fontId="11" fillId="9" borderId="0" xfId="0" applyFont="1" applyFill="1" applyAlignment="1" applyProtection="1">
      <alignment horizontal="center"/>
    </xf>
    <xf numFmtId="0" fontId="13" fillId="0" borderId="0" xfId="0" applyFont="1" applyAlignment="1" applyProtection="1">
      <alignment horizontal="left" wrapText="1" indent="3"/>
    </xf>
    <xf numFmtId="0" fontId="13" fillId="0" borderId="0" xfId="0" applyFont="1" applyAlignment="1" applyProtection="1">
      <alignment horizontal="left" indent="3"/>
    </xf>
    <xf numFmtId="0" fontId="4" fillId="0" borderId="0" xfId="0" applyFont="1" applyAlignment="1" applyProtection="1">
      <alignment horizontal="left" indent="3"/>
      <protection locked="0"/>
    </xf>
    <xf numFmtId="0" fontId="11" fillId="0" borderId="0" xfId="0" applyFont="1" applyAlignment="1" applyProtection="1">
      <alignment horizontal="left" indent="3"/>
    </xf>
    <xf numFmtId="0" fontId="4" fillId="0" borderId="17" xfId="0" applyFont="1" applyFill="1" applyBorder="1" applyAlignment="1" applyProtection="1">
      <alignment horizontal="left" vertical="center" indent="3"/>
    </xf>
    <xf numFmtId="0" fontId="2" fillId="9" borderId="0" xfId="0" applyFont="1" applyFill="1" applyAlignment="1" applyProtection="1">
      <alignment horizontal="left" indent="3"/>
    </xf>
    <xf numFmtId="0" fontId="4" fillId="0" borderId="0" xfId="0" applyFont="1" applyAlignment="1" applyProtection="1">
      <alignment horizontal="left" vertical="top" wrapText="1" indent="3"/>
    </xf>
    <xf numFmtId="0" fontId="0" fillId="0" borderId="0" xfId="0" applyAlignment="1" applyProtection="1">
      <alignment horizontal="left" indent="3"/>
      <protection locked="0"/>
    </xf>
    <xf numFmtId="0" fontId="14" fillId="0" borderId="0" xfId="0" applyFont="1" applyAlignment="1" applyProtection="1">
      <alignment horizontal="left" vertical="center" indent="3"/>
    </xf>
    <xf numFmtId="0" fontId="4" fillId="0" borderId="0" xfId="0" applyFont="1" applyAlignment="1" applyProtection="1">
      <alignment horizontal="left" indent="3"/>
    </xf>
    <xf numFmtId="0" fontId="6" fillId="0" borderId="0" xfId="0" applyFont="1" applyAlignment="1" applyProtection="1">
      <alignment horizontal="right"/>
    </xf>
    <xf numFmtId="0" fontId="7" fillId="0" borderId="2" xfId="0" applyFont="1" applyBorder="1" applyAlignment="1">
      <alignment horizontal="center"/>
    </xf>
    <xf numFmtId="0" fontId="5" fillId="7" borderId="2" xfId="0" applyFont="1" applyFill="1" applyBorder="1" applyAlignment="1">
      <alignment horizontal="center"/>
    </xf>
    <xf numFmtId="0" fontId="7" fillId="2" borderId="2" xfId="0" applyFont="1" applyFill="1" applyBorder="1" applyAlignment="1">
      <alignment horizontal="center"/>
    </xf>
    <xf numFmtId="0" fontId="0" fillId="0" borderId="4" xfId="0" applyBorder="1" applyAlignment="1">
      <alignment horizontal="center"/>
    </xf>
    <xf numFmtId="0" fontId="0" fillId="0" borderId="13" xfId="0" applyBorder="1" applyAlignment="1">
      <alignment horizontal="center"/>
    </xf>
    <xf numFmtId="0" fontId="0" fillId="0" borderId="5" xfId="0" applyBorder="1" applyAlignment="1">
      <alignment horizontal="center"/>
    </xf>
    <xf numFmtId="0" fontId="5" fillId="0" borderId="3" xfId="0" applyFont="1" applyBorder="1" applyAlignment="1">
      <alignment horizontal="left"/>
    </xf>
  </cellXfs>
  <cellStyles count="4">
    <cellStyle name="Comma" xfId="1" builtinId="3"/>
    <cellStyle name="Currency" xfId="3" builtinId="4"/>
    <cellStyle name="Normal" xfId="0" builtinId="0"/>
    <cellStyle name="Percent" xfId="2" builtinId="5"/>
  </cellStyles>
  <dxfs count="17">
    <dxf>
      <font>
        <color theme="1"/>
      </font>
    </dxf>
    <dxf>
      <font>
        <b/>
        <i val="0"/>
        <u val="none"/>
        <color theme="1"/>
      </font>
    </dxf>
    <dxf>
      <font>
        <color theme="1"/>
      </font>
    </dxf>
    <dxf>
      <font>
        <color theme="0" tint="-0.24994659260841701"/>
      </font>
    </dxf>
    <dxf>
      <font>
        <color theme="0" tint="-0.24994659260841701"/>
      </font>
    </dxf>
    <dxf>
      <font>
        <color theme="1"/>
      </font>
    </dxf>
    <dxf>
      <font>
        <color auto="1"/>
      </font>
    </dxf>
    <dxf>
      <font>
        <b/>
        <i/>
        <color theme="3"/>
      </font>
      <fill>
        <patternFill>
          <bgColor theme="1" tint="0.79998168889431442"/>
        </patternFill>
      </fill>
    </dxf>
    <dxf>
      <font>
        <color theme="0" tint="-0.24994659260841701"/>
      </font>
    </dxf>
    <dxf>
      <font>
        <color theme="0" tint="-0.24994659260841701"/>
      </font>
    </dxf>
    <dxf>
      <font>
        <color theme="0" tint="-0.24994659260841701"/>
      </font>
    </dxf>
    <dxf>
      <font>
        <color theme="1"/>
      </font>
    </dxf>
    <dxf>
      <font>
        <color theme="1"/>
      </font>
    </dxf>
    <dxf>
      <font>
        <color theme="1"/>
      </font>
    </dxf>
    <dxf>
      <font>
        <b/>
        <i val="0"/>
        <color theme="3"/>
      </font>
      <fill>
        <patternFill>
          <bgColor theme="1" tint="0.79998168889431442"/>
        </patternFill>
      </fill>
    </dxf>
    <dxf>
      <font>
        <color theme="0" tint="-0.14996795556505021"/>
      </font>
    </dxf>
    <dxf>
      <font>
        <b/>
        <i val="0"/>
        <color theme="3"/>
      </font>
      <fill>
        <patternFill>
          <bgColor theme="1" tint="0.79998168889431442"/>
        </patternFill>
      </fill>
    </dxf>
  </dxfs>
  <tableStyles count="0" defaultTableStyle="TableStyleMedium2" defaultPivotStyle="PivotStyleLight16"/>
  <colors>
    <mruColors>
      <color rgb="FFC80025"/>
      <color rgb="FF000000"/>
      <color rgb="FFA50021"/>
      <color rgb="FF990033"/>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428626</xdr:colOff>
      <xdr:row>0</xdr:row>
      <xdr:rowOff>66675</xdr:rowOff>
    </xdr:from>
    <xdr:to>
      <xdr:col>6</xdr:col>
      <xdr:colOff>200026</xdr:colOff>
      <xdr:row>0</xdr:row>
      <xdr:rowOff>342900</xdr:rowOff>
    </xdr:to>
    <xdr:sp macro="[0]!RunAll" textlink="">
      <xdr:nvSpPr>
        <xdr:cNvPr id="2" name="Rounded Rectangle 1">
          <a:extLst>
            <a:ext uri="{FF2B5EF4-FFF2-40B4-BE49-F238E27FC236}">
              <a16:creationId xmlns:a16="http://schemas.microsoft.com/office/drawing/2014/main" id="{00000000-0008-0000-0000-000002000000}"/>
            </a:ext>
          </a:extLst>
        </xdr:cNvPr>
        <xdr:cNvSpPr/>
      </xdr:nvSpPr>
      <xdr:spPr>
        <a:xfrm>
          <a:off x="5991226" y="66675"/>
          <a:ext cx="876300" cy="2762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ZA" sz="1100">
              <a:solidFill>
                <a:schemeClr val="accent1">
                  <a:lumMod val="20000"/>
                  <a:lumOff val="80000"/>
                </a:schemeClr>
              </a:solidFill>
            </a:rPr>
            <a:t>Calculate</a:t>
          </a:r>
        </a:p>
      </xdr:txBody>
    </xdr:sp>
    <xdr:clientData/>
  </xdr:twoCellAnchor>
  <xdr:twoCellAnchor>
    <xdr:from>
      <xdr:col>0</xdr:col>
      <xdr:colOff>0</xdr:colOff>
      <xdr:row>5</xdr:row>
      <xdr:rowOff>85725</xdr:rowOff>
    </xdr:from>
    <xdr:to>
      <xdr:col>4</xdr:col>
      <xdr:colOff>314325</xdr:colOff>
      <xdr:row>5</xdr:row>
      <xdr:rowOff>695325</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0" y="1152525"/>
          <a:ext cx="4733925" cy="609600"/>
        </a:xfrm>
        <a:custGeom>
          <a:avLst/>
          <a:gdLst>
            <a:gd name="connsiteX0" fmla="*/ 0 w 4295775"/>
            <a:gd name="connsiteY0" fmla="*/ 0 h 609600"/>
            <a:gd name="connsiteX1" fmla="*/ 4295775 w 4295775"/>
            <a:gd name="connsiteY1" fmla="*/ 0 h 609600"/>
            <a:gd name="connsiteX2" fmla="*/ 4295775 w 4295775"/>
            <a:gd name="connsiteY2" fmla="*/ 609600 h 609600"/>
            <a:gd name="connsiteX3" fmla="*/ 0 w 4295775"/>
            <a:gd name="connsiteY3" fmla="*/ 609600 h 609600"/>
            <a:gd name="connsiteX4" fmla="*/ 0 w 4295775"/>
            <a:gd name="connsiteY4" fmla="*/ 0 h 609600"/>
            <a:gd name="connsiteX0" fmla="*/ 0 w 4733925"/>
            <a:gd name="connsiteY0" fmla="*/ 0 h 609600"/>
            <a:gd name="connsiteX1" fmla="*/ 4733925 w 4733925"/>
            <a:gd name="connsiteY1" fmla="*/ 0 h 609600"/>
            <a:gd name="connsiteX2" fmla="*/ 4295775 w 4733925"/>
            <a:gd name="connsiteY2" fmla="*/ 609600 h 609600"/>
            <a:gd name="connsiteX3" fmla="*/ 0 w 4733925"/>
            <a:gd name="connsiteY3" fmla="*/ 609600 h 609600"/>
            <a:gd name="connsiteX4" fmla="*/ 0 w 4733925"/>
            <a:gd name="connsiteY4" fmla="*/ 0 h 6096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733925" h="609600">
              <a:moveTo>
                <a:pt x="0" y="0"/>
              </a:moveTo>
              <a:lnTo>
                <a:pt x="4733925" y="0"/>
              </a:lnTo>
              <a:lnTo>
                <a:pt x="4295775" y="609600"/>
              </a:lnTo>
              <a:lnTo>
                <a:pt x="0" y="609600"/>
              </a:lnTo>
              <a:lnTo>
                <a:pt x="0" y="0"/>
              </a:lnTo>
              <a:close/>
            </a:path>
          </a:pathLst>
        </a:custGeom>
        <a:solidFill>
          <a:schemeClr val="tx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0" tIns="36000" bIns="36000" rtlCol="0" anchor="ctr" anchorCtr="0"/>
        <a:lstStyle/>
        <a:p>
          <a:pPr algn="l"/>
          <a:r>
            <a:rPr lang="en-GB" sz="1100">
              <a:solidFill>
                <a:schemeClr val="bg1"/>
              </a:solidFill>
            </a:rPr>
            <a:t>How to use this calculator</a:t>
          </a:r>
        </a:p>
        <a:p>
          <a:pPr algn="l"/>
          <a:endParaRPr lang="en-GB" sz="400">
            <a:solidFill>
              <a:schemeClr val="bg1"/>
            </a:solidFill>
          </a:endParaRPr>
        </a:p>
        <a:p>
          <a:pPr algn="l"/>
          <a:r>
            <a:rPr lang="en-GB" sz="800">
              <a:solidFill>
                <a:schemeClr val="bg1"/>
              </a:solidFill>
            </a:rPr>
            <a:t>Complete</a:t>
          </a:r>
          <a:r>
            <a:rPr lang="en-GB" sz="800" baseline="0">
              <a:solidFill>
                <a:schemeClr val="bg1"/>
              </a:solidFill>
            </a:rPr>
            <a:t> all the amounts and percentages available to you by for example using </a:t>
          </a:r>
          <a:br>
            <a:rPr lang="en-GB" sz="800" baseline="0">
              <a:solidFill>
                <a:schemeClr val="bg1"/>
              </a:solidFill>
            </a:rPr>
          </a:br>
          <a:r>
            <a:rPr lang="en-GB" sz="800" baseline="0">
              <a:solidFill>
                <a:schemeClr val="bg1"/>
              </a:solidFill>
            </a:rPr>
            <a:t>your statement or quote, then press the </a:t>
          </a:r>
          <a:r>
            <a:rPr lang="en-GB" sz="800" i="1" baseline="0">
              <a:solidFill>
                <a:schemeClr val="bg1"/>
              </a:solidFill>
            </a:rPr>
            <a:t>calculate</a:t>
          </a:r>
          <a:r>
            <a:rPr lang="en-GB" sz="800" i="0" baseline="0">
              <a:solidFill>
                <a:schemeClr val="bg1"/>
              </a:solidFill>
            </a:rPr>
            <a:t> button in the top right corner.</a:t>
          </a:r>
          <a:endParaRPr lang="en-GB" sz="800">
            <a:solidFill>
              <a:schemeClr val="bg1"/>
            </a:solidFill>
          </a:endParaRPr>
        </a:p>
      </xdr:txBody>
    </xdr:sp>
    <xdr:clientData/>
  </xdr:twoCellAnchor>
  <xdr:twoCellAnchor editAs="oneCell">
    <xdr:from>
      <xdr:col>3</xdr:col>
      <xdr:colOff>695325</xdr:colOff>
      <xdr:row>45</xdr:row>
      <xdr:rowOff>85725</xdr:rowOff>
    </xdr:from>
    <xdr:to>
      <xdr:col>5</xdr:col>
      <xdr:colOff>1055332</xdr:colOff>
      <xdr:row>48</xdr:row>
      <xdr:rowOff>73169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0025" y="10096500"/>
          <a:ext cx="2607907" cy="530369"/>
        </a:xfrm>
        <a:prstGeom prst="rect">
          <a:avLst/>
        </a:prstGeom>
      </xdr:spPr>
    </xdr:pic>
    <xdr:clientData/>
  </xdr:twoCellAnchor>
  <xdr:twoCellAnchor>
    <xdr:from>
      <xdr:col>5</xdr:col>
      <xdr:colOff>428625</xdr:colOff>
      <xdr:row>1</xdr:row>
      <xdr:rowOff>57150</xdr:rowOff>
    </xdr:from>
    <xdr:to>
      <xdr:col>6</xdr:col>
      <xdr:colOff>200025</xdr:colOff>
      <xdr:row>3</xdr:row>
      <xdr:rowOff>85725</xdr:rowOff>
    </xdr:to>
    <xdr:sp macro="[0]!PDFActiveSheet" textlink="">
      <xdr:nvSpPr>
        <xdr:cNvPr id="7" name="Rounded Rectangle 5">
          <a:extLst>
            <a:ext uri="{FF2B5EF4-FFF2-40B4-BE49-F238E27FC236}">
              <a16:creationId xmlns:a16="http://schemas.microsoft.com/office/drawing/2014/main" id="{AB562660-7C91-4E2E-994C-1D9D75E19FA9}"/>
            </a:ext>
          </a:extLst>
        </xdr:cNvPr>
        <xdr:cNvSpPr/>
      </xdr:nvSpPr>
      <xdr:spPr>
        <a:xfrm>
          <a:off x="5991225" y="476250"/>
          <a:ext cx="876300" cy="2762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ZA" sz="1100">
              <a:solidFill>
                <a:schemeClr val="accent1">
                  <a:lumMod val="20000"/>
                  <a:lumOff val="80000"/>
                </a:schemeClr>
              </a:solidFill>
            </a:rPr>
            <a:t>Print</a:t>
          </a:r>
        </a:p>
      </xdr:txBody>
    </xdr:sp>
    <xdr:clientData/>
  </xdr:twoCellAnchor>
</xdr:wsDr>
</file>

<file path=xl/theme/theme1.xml><?xml version="1.0" encoding="utf-8"?>
<a:theme xmlns:a="http://schemas.openxmlformats.org/drawingml/2006/main" name="Office Theme">
  <a:themeElements>
    <a:clrScheme name="Ashburton Investments">
      <a:dk1>
        <a:srgbClr val="3E4041"/>
      </a:dk1>
      <a:lt1>
        <a:sysClr val="window" lastClr="FFFFFF"/>
      </a:lt1>
      <a:dk2>
        <a:srgbClr val="B30838"/>
      </a:dk2>
      <a:lt2>
        <a:srgbClr val="E5E5E6"/>
      </a:lt2>
      <a:accent1>
        <a:srgbClr val="7E8082"/>
      </a:accent1>
      <a:accent2>
        <a:srgbClr val="FB4F14"/>
      </a:accent2>
      <a:accent3>
        <a:srgbClr val="FFA100"/>
      </a:accent3>
      <a:accent4>
        <a:srgbClr val="69BE28"/>
      </a:accent4>
      <a:accent5>
        <a:srgbClr val="00A1DE"/>
      </a:accent5>
      <a:accent6>
        <a:srgbClr val="7D5CC6"/>
      </a:accent6>
      <a:hlink>
        <a:srgbClr val="B30838"/>
      </a:hlink>
      <a:folHlink>
        <a:srgbClr val="7E8082"/>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VO127"/>
  <sheetViews>
    <sheetView showGridLines="0" tabSelected="1" workbookViewId="0">
      <pane ySplit="5" topLeftCell="A6" activePane="bottomLeft" state="frozen"/>
      <selection pane="bottomLeft" activeCell="F24" sqref="F24"/>
    </sheetView>
  </sheetViews>
  <sheetFormatPr defaultRowHeight="14.25" x14ac:dyDescent="0.2"/>
  <cols>
    <col min="1" max="4" width="14.5" style="110" customWidth="1"/>
    <col min="5" max="5" width="15" style="110" customWidth="1"/>
    <col min="6" max="6" width="14.5" style="110" customWidth="1"/>
    <col min="7" max="7" width="3.25" style="110" customWidth="1"/>
    <col min="8" max="16384" width="9" style="110"/>
  </cols>
  <sheetData>
    <row r="1" spans="1:587" s="109" customFormat="1" ht="33" customHeight="1" x14ac:dyDescent="0.2">
      <c r="A1" s="112"/>
      <c r="B1" s="112"/>
      <c r="C1" s="112"/>
      <c r="D1" s="112"/>
      <c r="E1" s="139"/>
      <c r="F1" s="139"/>
      <c r="G1" s="112"/>
      <c r="H1" s="117"/>
    </row>
    <row r="2" spans="1:587" ht="15.95" customHeight="1" x14ac:dyDescent="0.25">
      <c r="A2" s="156"/>
      <c r="B2" s="158"/>
      <c r="C2" s="159" t="s">
        <v>86</v>
      </c>
      <c r="D2" s="159"/>
      <c r="E2" s="159"/>
      <c r="F2" s="158"/>
      <c r="G2" s="158"/>
      <c r="H2" s="118"/>
      <c r="CE2" s="110">
        <v>0</v>
      </c>
      <c r="CY2" s="110">
        <v>0</v>
      </c>
      <c r="DM2" s="110">
        <v>0</v>
      </c>
      <c r="EQ2" s="110">
        <v>0</v>
      </c>
      <c r="EU2" s="110">
        <v>0</v>
      </c>
      <c r="GC2" s="110">
        <v>0</v>
      </c>
      <c r="GI2" s="110">
        <v>0</v>
      </c>
      <c r="HK2" s="110">
        <v>0</v>
      </c>
      <c r="IA2" s="110">
        <v>0</v>
      </c>
      <c r="IS2" s="110">
        <v>0</v>
      </c>
      <c r="JS2" s="110">
        <v>0</v>
      </c>
      <c r="KA2" s="110">
        <v>0</v>
      </c>
      <c r="LI2" s="110">
        <v>0</v>
      </c>
      <c r="LK2" s="110">
        <v>0</v>
      </c>
      <c r="MQ2" s="110">
        <v>0</v>
      </c>
      <c r="NC2" s="110">
        <v>0</v>
      </c>
      <c r="NY2" s="110">
        <v>0</v>
      </c>
      <c r="OU2" s="110">
        <v>0</v>
      </c>
      <c r="PG2" s="110">
        <v>0</v>
      </c>
      <c r="QM2" s="110">
        <v>0</v>
      </c>
      <c r="QO2" s="110">
        <v>0</v>
      </c>
      <c r="SE2" s="110">
        <v>0</v>
      </c>
      <c r="TW2" s="110">
        <v>0</v>
      </c>
      <c r="VO2" s="110">
        <v>0</v>
      </c>
    </row>
    <row r="3" spans="1:587" s="109" customFormat="1" ht="3.95" customHeight="1" x14ac:dyDescent="0.2">
      <c r="A3" s="112"/>
      <c r="B3" s="112"/>
      <c r="C3" s="112"/>
      <c r="D3" s="112"/>
      <c r="E3" s="112"/>
      <c r="F3" s="112"/>
      <c r="G3" s="112"/>
      <c r="H3" s="117"/>
    </row>
    <row r="4" spans="1:587" ht="15.95" customHeight="1" x14ac:dyDescent="0.25">
      <c r="A4" s="179"/>
      <c r="B4" s="179"/>
      <c r="C4" s="172"/>
      <c r="D4" s="172"/>
      <c r="E4" s="172"/>
      <c r="F4" s="113"/>
      <c r="G4" s="113"/>
      <c r="H4" s="118"/>
      <c r="CE4" s="110">
        <v>0</v>
      </c>
      <c r="DM4" s="110">
        <v>0</v>
      </c>
      <c r="EU4" s="110">
        <v>0</v>
      </c>
      <c r="GC4" s="110">
        <v>0</v>
      </c>
      <c r="HK4" s="110">
        <v>0</v>
      </c>
      <c r="IS4" s="110">
        <v>0</v>
      </c>
      <c r="KA4" s="110">
        <v>0</v>
      </c>
      <c r="LI4" s="110">
        <v>0</v>
      </c>
      <c r="MQ4" s="110">
        <v>0</v>
      </c>
      <c r="NY4" s="110">
        <v>0</v>
      </c>
      <c r="PG4" s="110">
        <v>0</v>
      </c>
      <c r="QO4" s="110">
        <v>0</v>
      </c>
    </row>
    <row r="5" spans="1:587" s="109" customFormat="1" ht="11.25" x14ac:dyDescent="0.2">
      <c r="A5" s="173"/>
      <c r="B5" s="173"/>
      <c r="C5" s="112"/>
      <c r="D5" s="112"/>
      <c r="E5" s="112"/>
      <c r="F5" s="112"/>
      <c r="G5" s="112"/>
      <c r="H5" s="117"/>
    </row>
    <row r="6" spans="1:587" ht="78.75" customHeight="1" x14ac:dyDescent="0.35">
      <c r="A6" s="175" t="s">
        <v>57</v>
      </c>
      <c r="B6" s="175"/>
      <c r="C6" s="116"/>
      <c r="F6" s="137"/>
      <c r="H6" s="118"/>
    </row>
    <row r="7" spans="1:587" ht="14.1" customHeight="1" x14ac:dyDescent="0.2">
      <c r="A7" s="183" t="s">
        <v>55</v>
      </c>
      <c r="B7" s="183"/>
      <c r="C7" s="114"/>
      <c r="D7" s="114"/>
      <c r="E7" s="129">
        <v>0</v>
      </c>
      <c r="F7" s="146" t="str">
        <f>IF(AND(C4="Ashburton Tax Free Savings Account",E7&gt;Lists!$A$27),"Maximum permissible contribution exceeded.","")</f>
        <v/>
      </c>
      <c r="H7" s="118"/>
    </row>
    <row r="8" spans="1:587" ht="14.1" customHeight="1" x14ac:dyDescent="0.2">
      <c r="A8" s="183" t="s">
        <v>120</v>
      </c>
      <c r="B8" s="183"/>
      <c r="C8" s="183"/>
      <c r="D8" s="114"/>
      <c r="E8" s="128">
        <v>0</v>
      </c>
      <c r="H8" s="118"/>
    </row>
    <row r="9" spans="1:587" s="109" customFormat="1" ht="11.25" x14ac:dyDescent="0.2">
      <c r="A9" s="177"/>
      <c r="B9" s="177"/>
      <c r="H9" s="117"/>
    </row>
    <row r="10" spans="1:587" ht="14.1" customHeight="1" x14ac:dyDescent="0.2">
      <c r="A10" s="175" t="s">
        <v>56</v>
      </c>
      <c r="B10" s="175"/>
      <c r="C10" s="175"/>
      <c r="H10" s="118"/>
    </row>
    <row r="11" spans="1:587" ht="14.1" customHeight="1" x14ac:dyDescent="0.2">
      <c r="A11" s="183" t="s">
        <v>55</v>
      </c>
      <c r="B11" s="183"/>
      <c r="C11" s="114"/>
      <c r="D11" s="114"/>
      <c r="E11" s="129">
        <v>0</v>
      </c>
      <c r="F11" s="147" t="str">
        <f>IF(AND(C4="Ashburton Tax Free Savings Account",E11&gt;Lists!$A$28),"Maximum permissible contribution exceeded","")</f>
        <v/>
      </c>
      <c r="H11" s="118"/>
    </row>
    <row r="12" spans="1:587" ht="14.1" customHeight="1" x14ac:dyDescent="0.2">
      <c r="A12" s="183" t="s">
        <v>58</v>
      </c>
      <c r="B12" s="183"/>
      <c r="C12" s="114"/>
      <c r="D12" s="114"/>
      <c r="E12" s="130">
        <v>0</v>
      </c>
      <c r="H12" s="118"/>
    </row>
    <row r="13" spans="1:587" ht="14.1" customHeight="1" x14ac:dyDescent="0.2">
      <c r="A13" s="183" t="s">
        <v>120</v>
      </c>
      <c r="B13" s="183"/>
      <c r="C13" s="183"/>
      <c r="D13" s="114"/>
      <c r="E13" s="130">
        <v>0</v>
      </c>
      <c r="H13" s="118"/>
    </row>
    <row r="14" spans="1:587" s="109" customFormat="1" ht="11.25" x14ac:dyDescent="0.2">
      <c r="A14" s="177"/>
      <c r="B14" s="177"/>
      <c r="H14" s="117"/>
    </row>
    <row r="15" spans="1:587" ht="14.1" customHeight="1" x14ac:dyDescent="0.2">
      <c r="A15" s="183" t="s">
        <v>121</v>
      </c>
      <c r="B15" s="183"/>
      <c r="C15" s="183"/>
      <c r="D15" s="114"/>
      <c r="E15" s="131">
        <v>0</v>
      </c>
      <c r="H15" s="118"/>
    </row>
    <row r="16" spans="1:587" s="109" customFormat="1" ht="11.25" x14ac:dyDescent="0.2">
      <c r="A16" s="177"/>
      <c r="B16" s="177"/>
      <c r="H16" s="117"/>
    </row>
    <row r="17" spans="1:586" ht="14.1" customHeight="1" x14ac:dyDescent="0.2">
      <c r="A17" s="175" t="s">
        <v>110</v>
      </c>
      <c r="B17" s="175"/>
      <c r="H17" s="118"/>
      <c r="SD17" s="110">
        <v>0</v>
      </c>
      <c r="TV17" s="110">
        <v>0</v>
      </c>
      <c r="VN17" s="110">
        <v>0</v>
      </c>
    </row>
    <row r="18" spans="1:586" ht="14.1" customHeight="1" x14ac:dyDescent="0.2">
      <c r="A18" s="183" t="s">
        <v>122</v>
      </c>
      <c r="B18" s="183"/>
      <c r="C18" s="114"/>
      <c r="D18" s="114"/>
      <c r="E18" s="129">
        <v>0</v>
      </c>
      <c r="F18" s="138" t="str">
        <f>IF(E18=0,"",IF(AND(C2=Lists!#REF!,'Ashburton EAC'!C4=Lists!#REF!),"",IF(AND('Ashburton EAC'!C2=Lists!#REF!,'Ashburton EAC'!C4=Lists!#REF!),"",IF(E18="","","Regular disinvestment not allowed."))))</f>
        <v/>
      </c>
      <c r="H18" s="118"/>
      <c r="SD18" s="110">
        <v>0</v>
      </c>
      <c r="TV18" s="110">
        <v>0</v>
      </c>
      <c r="VN18" s="110">
        <v>0</v>
      </c>
    </row>
    <row r="19" spans="1:586" ht="14.1" customHeight="1" x14ac:dyDescent="0.2">
      <c r="A19" s="183" t="s">
        <v>123</v>
      </c>
      <c r="B19" s="183"/>
      <c r="C19" s="114"/>
      <c r="D19" s="114"/>
      <c r="E19" s="115" t="s">
        <v>60</v>
      </c>
      <c r="H19" s="118"/>
    </row>
    <row r="20" spans="1:586" ht="14.1" customHeight="1" x14ac:dyDescent="0.2">
      <c r="A20" s="183" t="s">
        <v>40</v>
      </c>
      <c r="B20" s="183"/>
      <c r="C20" s="114"/>
      <c r="D20" s="114"/>
      <c r="E20" s="131">
        <v>0</v>
      </c>
      <c r="H20" s="118"/>
    </row>
    <row r="21" spans="1:586" s="109" customFormat="1" ht="11.25" x14ac:dyDescent="0.2">
      <c r="A21" s="127"/>
      <c r="B21" s="127"/>
      <c r="H21" s="117"/>
    </row>
    <row r="22" spans="1:586" ht="45" x14ac:dyDescent="0.2">
      <c r="A22" s="174" t="s">
        <v>124</v>
      </c>
      <c r="B22" s="175"/>
      <c r="C22" s="175"/>
      <c r="D22" s="175"/>
      <c r="E22" s="140" t="s">
        <v>62</v>
      </c>
      <c r="F22" s="140" t="s">
        <v>63</v>
      </c>
      <c r="H22" s="118"/>
    </row>
    <row r="23" spans="1:586" ht="14.1" customHeight="1" x14ac:dyDescent="0.2">
      <c r="A23" s="176"/>
      <c r="B23" s="176"/>
      <c r="C23" s="176"/>
      <c r="D23" s="176"/>
      <c r="E23" s="131">
        <v>0</v>
      </c>
      <c r="F23" s="131">
        <v>0</v>
      </c>
      <c r="H23" s="118"/>
      <c r="NX23" s="110">
        <v>0</v>
      </c>
      <c r="PF23" s="110">
        <v>0</v>
      </c>
      <c r="QN23" s="110">
        <v>0</v>
      </c>
    </row>
    <row r="24" spans="1:586" ht="14.1" customHeight="1" x14ac:dyDescent="0.2">
      <c r="A24" s="176"/>
      <c r="B24" s="176"/>
      <c r="C24" s="176"/>
      <c r="D24" s="176"/>
      <c r="E24" s="131">
        <v>0</v>
      </c>
      <c r="F24" s="131">
        <v>0</v>
      </c>
      <c r="H24" s="118"/>
    </row>
    <row r="25" spans="1:586" ht="14.1" customHeight="1" x14ac:dyDescent="0.2">
      <c r="A25" s="176"/>
      <c r="B25" s="176"/>
      <c r="C25" s="176"/>
      <c r="D25" s="176"/>
      <c r="E25" s="131">
        <v>0</v>
      </c>
      <c r="F25" s="131">
        <v>0</v>
      </c>
      <c r="H25" s="118"/>
    </row>
    <row r="26" spans="1:586" ht="14.1" customHeight="1" x14ac:dyDescent="0.2">
      <c r="A26" s="176"/>
      <c r="B26" s="176"/>
      <c r="C26" s="176"/>
      <c r="D26" s="176"/>
      <c r="E26" s="131">
        <v>0</v>
      </c>
      <c r="F26" s="131">
        <v>0</v>
      </c>
      <c r="H26" s="118"/>
    </row>
    <row r="27" spans="1:586" ht="14.1" customHeight="1" x14ac:dyDescent="0.2">
      <c r="A27" s="176"/>
      <c r="B27" s="176"/>
      <c r="C27" s="176"/>
      <c r="D27" s="176"/>
      <c r="E27" s="131">
        <v>0</v>
      </c>
      <c r="F27" s="131">
        <v>0</v>
      </c>
      <c r="H27" s="118"/>
    </row>
    <row r="28" spans="1:586" ht="14.1" customHeight="1" x14ac:dyDescent="0.2">
      <c r="A28" s="176"/>
      <c r="B28" s="176"/>
      <c r="C28" s="176"/>
      <c r="D28" s="176"/>
      <c r="E28" s="131">
        <v>0</v>
      </c>
      <c r="F28" s="131">
        <v>0</v>
      </c>
      <c r="H28" s="118"/>
    </row>
    <row r="29" spans="1:586" ht="14.1" customHeight="1" x14ac:dyDescent="0.2">
      <c r="A29" s="176"/>
      <c r="B29" s="176"/>
      <c r="C29" s="176"/>
      <c r="D29" s="176"/>
      <c r="E29" s="131">
        <v>0</v>
      </c>
      <c r="F29" s="131">
        <v>0</v>
      </c>
      <c r="H29" s="118"/>
    </row>
    <row r="30" spans="1:586" ht="14.1" customHeight="1" x14ac:dyDescent="0.2">
      <c r="A30" s="176"/>
      <c r="B30" s="176"/>
      <c r="C30" s="176"/>
      <c r="D30" s="176"/>
      <c r="E30" s="131">
        <v>0</v>
      </c>
      <c r="F30" s="131">
        <v>0</v>
      </c>
      <c r="H30" s="118"/>
    </row>
    <row r="31" spans="1:586" ht="14.1" customHeight="1" x14ac:dyDescent="0.2">
      <c r="A31" s="176"/>
      <c r="B31" s="176"/>
      <c r="C31" s="176"/>
      <c r="D31" s="176"/>
      <c r="E31" s="131">
        <v>0</v>
      </c>
      <c r="F31" s="131">
        <v>0</v>
      </c>
      <c r="H31" s="118"/>
    </row>
    <row r="32" spans="1:586" ht="14.1" customHeight="1" x14ac:dyDescent="0.2">
      <c r="A32" s="176"/>
      <c r="B32" s="176"/>
      <c r="C32" s="176"/>
      <c r="D32" s="176"/>
      <c r="E32" s="131">
        <v>0</v>
      </c>
      <c r="F32" s="131">
        <v>0</v>
      </c>
      <c r="H32" s="118"/>
    </row>
    <row r="33" spans="1:454" ht="14.1" customHeight="1" x14ac:dyDescent="0.2">
      <c r="A33" s="181"/>
      <c r="B33" s="181"/>
      <c r="C33" s="181"/>
      <c r="D33" s="181"/>
      <c r="E33" s="131">
        <v>0</v>
      </c>
      <c r="F33" s="131">
        <v>0</v>
      </c>
      <c r="H33" s="118"/>
    </row>
    <row r="34" spans="1:454" ht="14.1" customHeight="1" thickBot="1" x14ac:dyDescent="0.25">
      <c r="A34" s="184" t="str">
        <f>IF(OR(E34&gt;1,F34&gt;1),"The total allocation is greater than 100%, please check.","")</f>
        <v/>
      </c>
      <c r="B34" s="184"/>
      <c r="C34" s="184"/>
      <c r="D34" s="184"/>
      <c r="E34" s="132">
        <f>SUM(E23:E33)</f>
        <v>0</v>
      </c>
      <c r="F34" s="132">
        <f>SUM(F23:F33)</f>
        <v>0</v>
      </c>
      <c r="H34" s="118"/>
    </row>
    <row r="35" spans="1:454" s="109" customFormat="1" ht="12" thickTop="1" x14ac:dyDescent="0.2">
      <c r="E35" s="141"/>
      <c r="F35" s="141"/>
      <c r="H35" s="117"/>
    </row>
    <row r="36" spans="1:454" ht="20.25" x14ac:dyDescent="0.2">
      <c r="A36" s="182" t="str">
        <f>"Effective Annual Cost:   "&amp;C4</f>
        <v xml:space="preserve">Effective Annual Cost:   </v>
      </c>
      <c r="B36" s="182"/>
      <c r="C36" s="182"/>
      <c r="D36" s="182"/>
      <c r="E36" s="182"/>
      <c r="F36" s="182"/>
      <c r="H36" s="118"/>
    </row>
    <row r="37" spans="1:454" s="109" customFormat="1" ht="11.25" x14ac:dyDescent="0.2">
      <c r="H37" s="117"/>
    </row>
    <row r="38" spans="1:454" ht="65.25" customHeight="1" x14ac:dyDescent="0.2">
      <c r="A38" s="180" t="s">
        <v>64</v>
      </c>
      <c r="B38" s="180"/>
      <c r="C38" s="180"/>
      <c r="D38" s="180"/>
      <c r="E38" s="180"/>
      <c r="F38" s="180"/>
      <c r="H38" s="118"/>
      <c r="NB38" s="110">
        <v>0</v>
      </c>
      <c r="OT38" s="110">
        <v>0</v>
      </c>
      <c r="QL38" s="110">
        <v>0</v>
      </c>
    </row>
    <row r="39" spans="1:454" s="109" customFormat="1" ht="11.25" x14ac:dyDescent="0.2">
      <c r="H39" s="117"/>
    </row>
    <row r="40" spans="1:454" s="111" customFormat="1" ht="20.100000000000001" customHeight="1" x14ac:dyDescent="0.2">
      <c r="A40" s="171" t="s">
        <v>65</v>
      </c>
      <c r="B40" s="171"/>
      <c r="C40" s="121" t="s">
        <v>66</v>
      </c>
      <c r="D40" s="121" t="s">
        <v>67</v>
      </c>
      <c r="E40" s="121" t="s">
        <v>74</v>
      </c>
      <c r="F40" s="121" t="s">
        <v>73</v>
      </c>
      <c r="G40" s="122"/>
      <c r="H40" s="120"/>
      <c r="I40" s="148"/>
      <c r="J40" s="148"/>
      <c r="K40" s="148"/>
      <c r="L40" s="148"/>
      <c r="NB40" s="111">
        <v>0</v>
      </c>
      <c r="OT40" s="111">
        <v>0</v>
      </c>
      <c r="QL40" s="111">
        <v>0</v>
      </c>
    </row>
    <row r="41" spans="1:454" s="111" customFormat="1" ht="20.100000000000001" customHeight="1" x14ac:dyDescent="0.2">
      <c r="A41" s="178" t="s">
        <v>69</v>
      </c>
      <c r="B41" s="178"/>
      <c r="C41" s="163">
        <f>Calculations!B50</f>
        <v>0</v>
      </c>
      <c r="D41" s="163">
        <f>Calculations!C50</f>
        <v>0</v>
      </c>
      <c r="E41" s="163">
        <f>Calculations!D50</f>
        <v>0</v>
      </c>
      <c r="F41" s="163">
        <f>Calculations!E50</f>
        <v>0</v>
      </c>
      <c r="G41" s="125"/>
      <c r="H41" s="119"/>
      <c r="I41" s="148"/>
      <c r="J41" s="148"/>
      <c r="K41" s="148"/>
      <c r="L41" s="148"/>
    </row>
    <row r="42" spans="1:454" s="111" customFormat="1" ht="20.100000000000001" customHeight="1" x14ac:dyDescent="0.2">
      <c r="A42" s="168" t="s">
        <v>71</v>
      </c>
      <c r="B42" s="168"/>
      <c r="C42" s="164">
        <f>IF(F34&gt;0,Calculations!B51,(E8+E15)*1.15)</f>
        <v>0</v>
      </c>
      <c r="D42" s="164">
        <f>IF(F34&gt;0,Calculations!C51,((E8/3)+E15)*1.15)</f>
        <v>0</v>
      </c>
      <c r="E42" s="164">
        <f>IF(F34&gt;0,Calculations!D51,((E8/5)+E15)*1.15)</f>
        <v>0</v>
      </c>
      <c r="F42" s="164">
        <f>IF(F34&gt;0,Calculations!E51,((E8/10)+E15)*1.15)</f>
        <v>0</v>
      </c>
      <c r="G42" s="126"/>
      <c r="H42" s="119"/>
      <c r="I42" s="148"/>
      <c r="J42" s="148"/>
      <c r="K42" s="148"/>
      <c r="L42" s="148"/>
    </row>
    <row r="43" spans="1:454" s="111" customFormat="1" ht="20.100000000000001" customHeight="1" thickBot="1" x14ac:dyDescent="0.25">
      <c r="A43" s="169" t="s">
        <v>72</v>
      </c>
      <c r="B43" s="169"/>
      <c r="C43" s="165">
        <f>Calculations!$D$65</f>
        <v>0</v>
      </c>
      <c r="D43" s="165">
        <f>Calculations!$D$65</f>
        <v>0</v>
      </c>
      <c r="E43" s="165">
        <f>Calculations!$D$65</f>
        <v>0</v>
      </c>
      <c r="F43" s="165">
        <f>Calculations!$D$65</f>
        <v>0</v>
      </c>
      <c r="G43" s="134"/>
      <c r="H43" s="119"/>
      <c r="JZ43" s="111">
        <v>0</v>
      </c>
      <c r="LH43" s="111">
        <v>0</v>
      </c>
      <c r="MP43" s="111">
        <v>0</v>
      </c>
      <c r="NB43" s="111">
        <v>0</v>
      </c>
      <c r="OT43" s="111">
        <v>0</v>
      </c>
      <c r="QL43" s="111">
        <v>0</v>
      </c>
    </row>
    <row r="44" spans="1:454" s="111" customFormat="1" ht="20.100000000000001" customHeight="1" thickTop="1" thickBot="1" x14ac:dyDescent="0.25">
      <c r="A44" s="170" t="s">
        <v>70</v>
      </c>
      <c r="B44" s="170"/>
      <c r="C44" s="135">
        <f>SUM(C41:C43)</f>
        <v>0</v>
      </c>
      <c r="D44" s="135">
        <f>SUM(D41:D43)</f>
        <v>0</v>
      </c>
      <c r="E44" s="135">
        <f>SUM(E41:E43)</f>
        <v>0</v>
      </c>
      <c r="F44" s="135">
        <f>SUM(F41:F43)</f>
        <v>0</v>
      </c>
      <c r="G44" s="136"/>
      <c r="H44" s="119"/>
    </row>
    <row r="45" spans="1:454" s="109" customFormat="1" ht="12" thickTop="1" x14ac:dyDescent="0.2">
      <c r="H45" s="117"/>
    </row>
    <row r="46" spans="1:454" x14ac:dyDescent="0.2">
      <c r="H46" s="118"/>
    </row>
    <row r="47" spans="1:454" x14ac:dyDescent="0.2">
      <c r="H47" s="118"/>
    </row>
    <row r="48" spans="1:454" x14ac:dyDescent="0.2">
      <c r="H48" s="118"/>
    </row>
    <row r="49" spans="1:322" x14ac:dyDescent="0.2">
      <c r="H49" s="118"/>
    </row>
    <row r="50" spans="1:322" ht="15" thickBot="1" x14ac:dyDescent="0.25">
      <c r="A50" s="123"/>
      <c r="B50" s="123"/>
      <c r="C50" s="123"/>
      <c r="D50" s="123"/>
      <c r="E50" s="123"/>
      <c r="F50" s="123"/>
      <c r="G50" s="124"/>
      <c r="H50" s="118"/>
    </row>
    <row r="51" spans="1:322" ht="15" thickTop="1" x14ac:dyDescent="0.2"/>
    <row r="60" spans="1:322" x14ac:dyDescent="0.2">
      <c r="HZ60" s="110">
        <v>0</v>
      </c>
      <c r="JR60" s="110">
        <v>0</v>
      </c>
      <c r="LJ60" s="110">
        <v>0</v>
      </c>
    </row>
    <row r="62" spans="1:322" x14ac:dyDescent="0.2">
      <c r="HZ62" s="110">
        <v>0</v>
      </c>
      <c r="JR62" s="110">
        <v>0</v>
      </c>
      <c r="LJ62" s="110">
        <v>0</v>
      </c>
    </row>
    <row r="65" spans="184:322" x14ac:dyDescent="0.2">
      <c r="GB65" s="110">
        <v>0</v>
      </c>
      <c r="HJ65" s="110">
        <v>0</v>
      </c>
      <c r="HZ65" s="110">
        <v>0</v>
      </c>
      <c r="IR65" s="110">
        <v>0</v>
      </c>
      <c r="JR65" s="110">
        <v>0</v>
      </c>
      <c r="LJ65" s="110">
        <v>0</v>
      </c>
    </row>
    <row r="67" spans="184:322" x14ac:dyDescent="0.2">
      <c r="GB67" s="110">
        <v>0</v>
      </c>
      <c r="HJ67" s="110">
        <v>0</v>
      </c>
      <c r="IR67" s="110">
        <v>0</v>
      </c>
    </row>
    <row r="120" spans="82:190" x14ac:dyDescent="0.2">
      <c r="CX120" s="110">
        <v>0</v>
      </c>
      <c r="EP120" s="110">
        <v>0</v>
      </c>
      <c r="GH120" s="110">
        <v>0</v>
      </c>
    </row>
    <row r="122" spans="82:190" x14ac:dyDescent="0.2">
      <c r="CX122" s="110">
        <v>0</v>
      </c>
      <c r="EP122" s="110">
        <v>0</v>
      </c>
      <c r="GH122" s="110">
        <v>0</v>
      </c>
    </row>
    <row r="125" spans="82:190" x14ac:dyDescent="0.2">
      <c r="CD125" s="110">
        <v>0</v>
      </c>
      <c r="CX125" s="110">
        <v>0</v>
      </c>
      <c r="DL125" s="110">
        <v>0</v>
      </c>
      <c r="EP125" s="110">
        <v>0</v>
      </c>
      <c r="ET125" s="110">
        <v>0</v>
      </c>
      <c r="GH125" s="110">
        <v>0</v>
      </c>
    </row>
    <row r="127" spans="82:190" x14ac:dyDescent="0.2">
      <c r="CD127" s="110">
        <v>0</v>
      </c>
      <c r="DL127" s="110">
        <v>0</v>
      </c>
      <c r="ET127" s="110">
        <v>0</v>
      </c>
    </row>
  </sheetData>
  <sheetProtection selectLockedCells="1"/>
  <mergeCells count="38">
    <mergeCell ref="A20:B20"/>
    <mergeCell ref="A13:C13"/>
    <mergeCell ref="A15:C15"/>
    <mergeCell ref="A17:B17"/>
    <mergeCell ref="A18:B18"/>
    <mergeCell ref="A19:B19"/>
    <mergeCell ref="A41:B41"/>
    <mergeCell ref="A4:B4"/>
    <mergeCell ref="A30:D30"/>
    <mergeCell ref="A31:D31"/>
    <mergeCell ref="A32:D32"/>
    <mergeCell ref="A38:F38"/>
    <mergeCell ref="A33:D33"/>
    <mergeCell ref="A36:F36"/>
    <mergeCell ref="A11:B11"/>
    <mergeCell ref="A6:B6"/>
    <mergeCell ref="A7:B7"/>
    <mergeCell ref="A9:B9"/>
    <mergeCell ref="A12:B12"/>
    <mergeCell ref="A10:C10"/>
    <mergeCell ref="A8:C8"/>
    <mergeCell ref="A34:D34"/>
    <mergeCell ref="A42:B42"/>
    <mergeCell ref="A43:B43"/>
    <mergeCell ref="A44:B44"/>
    <mergeCell ref="A40:B40"/>
    <mergeCell ref="C4:E4"/>
    <mergeCell ref="A5:B5"/>
    <mergeCell ref="A22:D22"/>
    <mergeCell ref="A28:D28"/>
    <mergeCell ref="A29:D29"/>
    <mergeCell ref="A23:D23"/>
    <mergeCell ref="A24:D24"/>
    <mergeCell ref="A25:D25"/>
    <mergeCell ref="A26:D26"/>
    <mergeCell ref="A27:D27"/>
    <mergeCell ref="A14:B14"/>
    <mergeCell ref="A16:B16"/>
  </mergeCells>
  <conditionalFormatting sqref="E23:E32">
    <cfRule type="expression" dxfId="16" priority="2">
      <formula>AND(NOT(ISBLANK(A23)),E23=0,$E$34&lt;1,$E$7&gt;0)</formula>
    </cfRule>
    <cfRule type="expression" dxfId="15" priority="17">
      <formula>"B16=0"</formula>
    </cfRule>
  </conditionalFormatting>
  <conditionalFormatting sqref="E23:F33">
    <cfRule type="expression" dxfId="14" priority="16">
      <formula>AND(NOT(ISBLANK(A23)),F23=0,$F$34&lt;1,$E$11&gt;0)</formula>
    </cfRule>
  </conditionalFormatting>
  <conditionalFormatting sqref="E11:E13">
    <cfRule type="cellIs" dxfId="13" priority="15" operator="greaterThan">
      <formula>0</formula>
    </cfRule>
  </conditionalFormatting>
  <conditionalFormatting sqref="E7:E8">
    <cfRule type="cellIs" dxfId="12" priority="14" operator="greaterThan">
      <formula>0</formula>
    </cfRule>
  </conditionalFormatting>
  <conditionalFormatting sqref="E15">
    <cfRule type="cellIs" dxfId="11" priority="13" operator="greaterThan">
      <formula>0</formula>
    </cfRule>
  </conditionalFormatting>
  <conditionalFormatting sqref="C2:E2">
    <cfRule type="containsText" dxfId="10" priority="9" operator="containsText" text="Select:">
      <formula>NOT(ISERROR(SEARCH("Select:",C2)))</formula>
    </cfRule>
    <cfRule type="expression" dxfId="9" priority="12">
      <formula>"C2=""Select:"""</formula>
    </cfRule>
  </conditionalFormatting>
  <conditionalFormatting sqref="E19">
    <cfRule type="cellIs" dxfId="8" priority="8" operator="equal">
      <formula>"Select:"</formula>
    </cfRule>
  </conditionalFormatting>
  <conditionalFormatting sqref="E34:F34">
    <cfRule type="cellIs" dxfId="7" priority="6" operator="between">
      <formula>0.01%</formula>
      <formula>99.999%</formula>
    </cfRule>
    <cfRule type="cellIs" dxfId="6" priority="7" operator="equal">
      <formula>1</formula>
    </cfRule>
  </conditionalFormatting>
  <conditionalFormatting sqref="E18">
    <cfRule type="cellIs" dxfId="5" priority="5" operator="greaterThan">
      <formula>0</formula>
    </cfRule>
  </conditionalFormatting>
  <conditionalFormatting sqref="C4:E4">
    <cfRule type="containsText" dxfId="4" priority="3" operator="containsText" text="Select:">
      <formula>NOT(ISERROR(SEARCH("Select:",C4)))</formula>
    </cfRule>
    <cfRule type="expression" dxfId="3" priority="4">
      <formula>"C2=""Select:"""</formula>
    </cfRule>
  </conditionalFormatting>
  <conditionalFormatting sqref="E20">
    <cfRule type="cellIs" dxfId="2" priority="1" operator="greaterThan">
      <formula>0</formula>
    </cfRule>
  </conditionalFormatting>
  <printOptions horizontalCentered="1" verticalCentered="1"/>
  <pageMargins left="0.25" right="0.25" top="0.75" bottom="0.75" header="0.3" footer="0.3"/>
  <pageSetup paperSize="9" scale="90"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Lists!$E$2:$E$9</xm:f>
          </x14:formula1>
          <xm:sqref>C4:E4</xm:sqref>
        </x14:dataValidation>
        <x14:dataValidation type="list" allowBlank="1" showInputMessage="1" showErrorMessage="1" xr:uid="{00000000-0002-0000-0000-000002000000}">
          <x14:formula1>
            <xm:f>Lists!$A$13:$A$17</xm:f>
          </x14:formula1>
          <xm:sqref>E19</xm:sqref>
        </x14:dataValidation>
        <x14:dataValidation type="list" allowBlank="1" showInputMessage="1" showErrorMessage="1" xr:uid="{00000000-0002-0000-0000-000003000000}">
          <x14:formula1>
            <xm:f>Lists!$F$13:$F$121</xm:f>
          </x14:formula1>
          <xm:sqref>A24:D32</xm:sqref>
        </x14:dataValidation>
        <x14:dataValidation type="list" allowBlank="1" showInputMessage="1" showErrorMessage="1" xr:uid="{47A25FF7-DED9-4E0F-86D8-65381040F422}">
          <x14:formula1>
            <xm:f>Instruments!$B$2:$B$13</xm:f>
          </x14:formula1>
          <xm:sqref>A23:D23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DI128"/>
  <sheetViews>
    <sheetView topLeftCell="CT1" workbookViewId="0">
      <pane ySplit="2" topLeftCell="A3" activePane="bottomLeft" state="frozen"/>
      <selection pane="bottomLeft" activeCell="CY4" sqref="CY4:CY14"/>
    </sheetView>
  </sheetViews>
  <sheetFormatPr defaultColWidth="13.625" defaultRowHeight="12.75" x14ac:dyDescent="0.2"/>
  <cols>
    <col min="1" max="1" width="27.875" style="1" bestFit="1" customWidth="1"/>
    <col min="2" max="2" width="13.5" style="1" bestFit="1" customWidth="1"/>
    <col min="3" max="3" width="10.875" style="1" bestFit="1" customWidth="1"/>
    <col min="4" max="4" width="10.5" style="1" bestFit="1" customWidth="1"/>
    <col min="5" max="5" width="18.75" style="1" bestFit="1" customWidth="1"/>
    <col min="6" max="6" width="7.875" style="1" bestFit="1" customWidth="1"/>
    <col min="7" max="7" width="5.75" style="1" bestFit="1" customWidth="1"/>
    <col min="8" max="8" width="13" style="1" bestFit="1" customWidth="1"/>
    <col min="9" max="9" width="13.125" style="1" bestFit="1" customWidth="1"/>
    <col min="10" max="10" width="13.5" style="1" bestFit="1" customWidth="1"/>
    <col min="11" max="11" width="11.5" style="1" bestFit="1" customWidth="1"/>
    <col min="12" max="12" width="9" style="1" bestFit="1" customWidth="1"/>
    <col min="13" max="13" width="12.75" style="27" bestFit="1" customWidth="1"/>
    <col min="14" max="14" width="12" style="27" bestFit="1" customWidth="1"/>
    <col min="15" max="16" width="12.75" style="1" bestFit="1" customWidth="1"/>
    <col min="17" max="17" width="9.375" style="1" bestFit="1" customWidth="1"/>
    <col min="18" max="18" width="13.625" style="1"/>
    <col min="19" max="19" width="12.125" style="1" bestFit="1" customWidth="1"/>
    <col min="20" max="20" width="10.875" style="1" bestFit="1" customWidth="1"/>
    <col min="21" max="21" width="7.75" style="1" bestFit="1" customWidth="1"/>
    <col min="22" max="22" width="12.125" style="1" bestFit="1" customWidth="1"/>
    <col min="23" max="23" width="5.5" style="1" bestFit="1" customWidth="1"/>
    <col min="24" max="24" width="9.875" style="1" bestFit="1" customWidth="1"/>
    <col min="25" max="25" width="7.875" style="1" bestFit="1" customWidth="1"/>
    <col min="26" max="26" width="5.75" style="1" bestFit="1" customWidth="1"/>
    <col min="27" max="27" width="13.5" style="1" bestFit="1" customWidth="1"/>
    <col min="28" max="28" width="9.5" style="1" bestFit="1" customWidth="1"/>
    <col min="29" max="29" width="6.75" style="1" bestFit="1" customWidth="1"/>
    <col min="30" max="30" width="7.75" style="1" bestFit="1" customWidth="1"/>
    <col min="31" max="31" width="11" style="1" bestFit="1" customWidth="1"/>
    <col min="32" max="32" width="5.5" style="1" bestFit="1" customWidth="1"/>
    <col min="33" max="33" width="13.625" style="1"/>
    <col min="34" max="34" width="7.875" style="1" bestFit="1" customWidth="1"/>
    <col min="35" max="35" width="5.75" style="1" bestFit="1" customWidth="1"/>
    <col min="36" max="36" width="11.75" style="1" bestFit="1" customWidth="1"/>
    <col min="37" max="37" width="13.125" style="1" bestFit="1" customWidth="1"/>
    <col min="38" max="38" width="11.75" style="1" bestFit="1" customWidth="1"/>
    <col min="39" max="39" width="13.5" style="1" bestFit="1" customWidth="1"/>
    <col min="40" max="41" width="11.5" style="1" bestFit="1" customWidth="1"/>
    <col min="42" max="42" width="6.75" style="1" bestFit="1" customWidth="1"/>
    <col min="43" max="43" width="12.75" style="1" bestFit="1" customWidth="1"/>
    <col min="44" max="44" width="12" style="1" bestFit="1" customWidth="1"/>
    <col min="45" max="46" width="12.75" style="1" bestFit="1" customWidth="1"/>
    <col min="47" max="47" width="9.375" style="1" bestFit="1" customWidth="1"/>
    <col min="48" max="48" width="13.625" style="1"/>
    <col min="49" max="49" width="11.125" style="1" bestFit="1" customWidth="1"/>
    <col min="50" max="50" width="10.875" style="1" bestFit="1" customWidth="1"/>
    <col min="51" max="51" width="7.75" style="1" bestFit="1" customWidth="1"/>
    <col min="52" max="52" width="11" style="1" bestFit="1" customWidth="1"/>
    <col min="53" max="53" width="7.25" style="1" bestFit="1" customWidth="1"/>
    <col min="54" max="54" width="7.875" style="1" bestFit="1" customWidth="1"/>
    <col min="55" max="55" width="5.75" style="1" bestFit="1" customWidth="1"/>
    <col min="56" max="56" width="11.75" style="1" bestFit="1" customWidth="1"/>
    <col min="57" max="57" width="13.125" style="1" bestFit="1" customWidth="1"/>
    <col min="58" max="58" width="11.75" style="1" bestFit="1" customWidth="1"/>
    <col min="59" max="59" width="13.5" style="1" bestFit="1" customWidth="1"/>
    <col min="60" max="61" width="11.5" style="1" bestFit="1" customWidth="1"/>
    <col min="62" max="62" width="6.75" style="1" bestFit="1" customWidth="1"/>
    <col min="63" max="63" width="12.75" style="1" bestFit="1" customWidth="1"/>
    <col min="64" max="64" width="12" style="1" bestFit="1" customWidth="1"/>
    <col min="65" max="66" width="12.75" style="1" bestFit="1" customWidth="1"/>
    <col min="67" max="67" width="9.375" style="1" bestFit="1" customWidth="1"/>
    <col min="68" max="68" width="13.625" style="1"/>
    <col min="69" max="69" width="11.125" style="1" bestFit="1" customWidth="1"/>
    <col min="70" max="70" width="10.875" style="1" bestFit="1" customWidth="1"/>
    <col min="71" max="71" width="7.75" style="1" bestFit="1" customWidth="1"/>
    <col min="72" max="72" width="11" style="1" bestFit="1" customWidth="1"/>
    <col min="73" max="73" width="7.25" style="1" bestFit="1" customWidth="1"/>
    <col min="74" max="74" width="7.875" style="1" bestFit="1" customWidth="1"/>
    <col min="75" max="75" width="5.75" style="1" bestFit="1" customWidth="1"/>
    <col min="76" max="76" width="11.75" style="1" bestFit="1" customWidth="1"/>
    <col min="77" max="77" width="13.125" style="1" bestFit="1" customWidth="1"/>
    <col min="78" max="78" width="11.75" style="1" bestFit="1" customWidth="1"/>
    <col min="79" max="79" width="13.5" style="1" bestFit="1" customWidth="1"/>
    <col min="80" max="81" width="11.5" style="1" bestFit="1" customWidth="1"/>
    <col min="82" max="82" width="12.75" style="1" bestFit="1" customWidth="1"/>
    <col min="83" max="83" width="12" style="1" bestFit="1" customWidth="1"/>
    <col min="84" max="85" width="12.75" style="1" bestFit="1" customWidth="1"/>
    <col min="86" max="86" width="9.375" style="1" bestFit="1" customWidth="1"/>
    <col min="87" max="87" width="13.625" style="1"/>
    <col min="88" max="88" width="11.125" style="1" bestFit="1" customWidth="1"/>
    <col min="89" max="89" width="10.875" style="1" bestFit="1" customWidth="1"/>
    <col min="90" max="90" width="7.875" style="1" bestFit="1" customWidth="1"/>
    <col min="91" max="91" width="11" style="1" bestFit="1" customWidth="1"/>
    <col min="92" max="92" width="7.25" style="1" bestFit="1" customWidth="1"/>
    <col min="93" max="93" width="7.875" style="1" bestFit="1" customWidth="1"/>
    <col min="94" max="94" width="5.75" style="1" bestFit="1" customWidth="1"/>
    <col min="95" max="95" width="11.75" style="1" bestFit="1" customWidth="1"/>
    <col min="96" max="96" width="13.125" style="1" bestFit="1" customWidth="1"/>
    <col min="97" max="97" width="11.75" style="1" bestFit="1" customWidth="1"/>
    <col min="98" max="98" width="13.5" style="1" bestFit="1" customWidth="1"/>
    <col min="99" max="100" width="11.5" style="1" bestFit="1" customWidth="1"/>
    <col min="101" max="101" width="6.75" style="1" bestFit="1" customWidth="1"/>
    <col min="102" max="102" width="12.75" style="1" bestFit="1" customWidth="1"/>
    <col min="103" max="103" width="12" style="1" bestFit="1" customWidth="1"/>
    <col min="104" max="105" width="12.75" style="1" bestFit="1" customWidth="1"/>
    <col min="106" max="106" width="9.375" style="1" bestFit="1" customWidth="1"/>
    <col min="107" max="107" width="13.625" style="1"/>
    <col min="108" max="108" width="11.125" style="1" bestFit="1" customWidth="1"/>
    <col min="109" max="109" width="10.875" style="1" bestFit="1" customWidth="1"/>
    <col min="110" max="110" width="7.75" style="1" bestFit="1" customWidth="1"/>
    <col min="111" max="111" width="11" style="1" bestFit="1" customWidth="1"/>
    <col min="112" max="112" width="7.25" style="1" bestFit="1" customWidth="1"/>
    <col min="113" max="16384" width="13.625" style="1"/>
  </cols>
  <sheetData>
    <row r="1" spans="1:113" ht="15.75" customHeight="1" thickBot="1" x14ac:dyDescent="0.25">
      <c r="C1" s="63"/>
      <c r="D1" s="58"/>
      <c r="H1" s="105"/>
      <c r="I1" s="105"/>
      <c r="J1" s="105"/>
      <c r="K1" s="105"/>
      <c r="L1" s="105"/>
      <c r="M1" s="105"/>
      <c r="N1" s="105"/>
      <c r="O1" s="185"/>
      <c r="P1" s="185"/>
      <c r="Q1" s="185"/>
      <c r="R1" s="108"/>
      <c r="S1" s="59"/>
      <c r="T1" s="105"/>
      <c r="U1" s="105"/>
      <c r="Y1" s="187" t="s">
        <v>75</v>
      </c>
      <c r="Z1" s="187"/>
      <c r="AA1" s="187"/>
      <c r="AB1" s="187"/>
      <c r="AC1" s="187"/>
      <c r="AD1" s="187"/>
      <c r="AE1" s="187"/>
      <c r="AG1" s="5"/>
      <c r="AH1" s="186" t="s">
        <v>84</v>
      </c>
      <c r="AI1" s="186"/>
      <c r="AJ1" s="186"/>
      <c r="AK1" s="186"/>
      <c r="AL1" s="186"/>
      <c r="AM1" s="186"/>
      <c r="AN1" s="186"/>
      <c r="AO1" s="186"/>
      <c r="AP1" s="186"/>
      <c r="AQ1" s="186"/>
      <c r="AR1" s="186"/>
      <c r="AS1" s="186"/>
      <c r="AT1" s="186"/>
      <c r="AU1" s="186"/>
      <c r="AV1" s="186"/>
      <c r="AW1" s="186"/>
      <c r="AX1" s="186"/>
      <c r="AY1" s="186"/>
      <c r="AZ1" s="186"/>
      <c r="BB1" s="186" t="s">
        <v>76</v>
      </c>
      <c r="BC1" s="186"/>
      <c r="BD1" s="186"/>
      <c r="BE1" s="186"/>
      <c r="BF1" s="186"/>
      <c r="BG1" s="186"/>
      <c r="BH1" s="186"/>
      <c r="BI1" s="186"/>
      <c r="BJ1" s="186"/>
      <c r="BK1" s="186"/>
      <c r="BL1" s="186"/>
      <c r="BM1" s="186"/>
      <c r="BN1" s="186"/>
      <c r="BO1" s="186"/>
      <c r="BP1" s="186"/>
      <c r="BQ1" s="186"/>
      <c r="BR1" s="186"/>
      <c r="BS1" s="186"/>
      <c r="BT1" s="186"/>
      <c r="BU1" s="155"/>
      <c r="BV1" s="186" t="s">
        <v>83</v>
      </c>
      <c r="BW1" s="186"/>
      <c r="BX1" s="186"/>
      <c r="BY1" s="186"/>
      <c r="BZ1" s="186"/>
      <c r="CA1" s="186"/>
      <c r="CB1" s="186"/>
      <c r="CC1" s="186"/>
      <c r="CD1" s="186"/>
      <c r="CE1" s="186"/>
      <c r="CF1" s="186"/>
      <c r="CG1" s="186"/>
      <c r="CH1" s="186"/>
      <c r="CI1" s="186"/>
      <c r="CJ1" s="186"/>
      <c r="CK1" s="186"/>
      <c r="CL1" s="186"/>
      <c r="CM1" s="186"/>
      <c r="CO1" s="186" t="s">
        <v>82</v>
      </c>
      <c r="CP1" s="186"/>
      <c r="CQ1" s="186"/>
      <c r="CR1" s="186"/>
      <c r="CS1" s="186"/>
      <c r="CT1" s="186"/>
      <c r="CU1" s="186"/>
      <c r="CV1" s="186"/>
      <c r="CW1" s="186"/>
      <c r="CX1" s="186"/>
      <c r="CY1" s="186"/>
      <c r="CZ1" s="186"/>
      <c r="DA1" s="186"/>
      <c r="DB1" s="186"/>
      <c r="DC1" s="186"/>
      <c r="DD1" s="186"/>
      <c r="DE1" s="186"/>
      <c r="DF1" s="186"/>
      <c r="DG1" s="186"/>
    </row>
    <row r="2" spans="1:113" ht="51.75" thickBot="1" x14ac:dyDescent="0.25">
      <c r="C2" s="63"/>
      <c r="D2" s="58"/>
      <c r="E2" s="9"/>
      <c r="F2" s="37" t="s">
        <v>23</v>
      </c>
      <c r="G2" s="39" t="s">
        <v>21</v>
      </c>
      <c r="H2" s="37" t="s">
        <v>159</v>
      </c>
      <c r="I2" s="107" t="s">
        <v>105</v>
      </c>
      <c r="J2" s="106" t="s">
        <v>37</v>
      </c>
      <c r="K2" s="107" t="s">
        <v>160</v>
      </c>
      <c r="L2" s="57" t="s">
        <v>25</v>
      </c>
      <c r="M2" s="37" t="s">
        <v>43</v>
      </c>
      <c r="N2" s="107" t="s">
        <v>106</v>
      </c>
      <c r="O2" s="37" t="s">
        <v>161</v>
      </c>
      <c r="P2" s="107" t="s">
        <v>162</v>
      </c>
      <c r="Q2" s="38" t="s">
        <v>42</v>
      </c>
      <c r="R2" s="37" t="s">
        <v>107</v>
      </c>
      <c r="S2" s="38" t="s">
        <v>26</v>
      </c>
      <c r="T2" s="38" t="s">
        <v>44</v>
      </c>
      <c r="U2" s="38" t="s">
        <v>27</v>
      </c>
      <c r="V2" s="39" t="s">
        <v>28</v>
      </c>
      <c r="W2" s="48"/>
      <c r="X2" s="5"/>
      <c r="Y2" s="67" t="s">
        <v>23</v>
      </c>
      <c r="Z2" s="68" t="s">
        <v>21</v>
      </c>
      <c r="AA2" s="69" t="s">
        <v>22</v>
      </c>
      <c r="AB2" s="69" t="s">
        <v>24</v>
      </c>
      <c r="AC2" s="69" t="s">
        <v>25</v>
      </c>
      <c r="AD2" s="69" t="s">
        <v>27</v>
      </c>
      <c r="AE2" s="68" t="s">
        <v>28</v>
      </c>
      <c r="AF2" s="46">
        <v>3.2661049652431538E-3</v>
      </c>
      <c r="AH2" s="37" t="s">
        <v>23</v>
      </c>
      <c r="AI2" s="39" t="s">
        <v>21</v>
      </c>
      <c r="AJ2" s="37" t="s">
        <v>35</v>
      </c>
      <c r="AK2" s="107" t="s">
        <v>105</v>
      </c>
      <c r="AL2" s="39" t="s">
        <v>34</v>
      </c>
      <c r="AM2" s="106" t="s">
        <v>37</v>
      </c>
      <c r="AN2" s="107" t="s">
        <v>38</v>
      </c>
      <c r="AO2" s="38" t="s">
        <v>38</v>
      </c>
      <c r="AP2" s="38" t="s">
        <v>25</v>
      </c>
      <c r="AQ2" s="37" t="s">
        <v>43</v>
      </c>
      <c r="AR2" s="107" t="s">
        <v>106</v>
      </c>
      <c r="AS2" s="37" t="s">
        <v>41</v>
      </c>
      <c r="AT2" s="107" t="s">
        <v>41</v>
      </c>
      <c r="AU2" s="39" t="s">
        <v>42</v>
      </c>
      <c r="AV2" s="37" t="s">
        <v>107</v>
      </c>
      <c r="AW2" s="38" t="s">
        <v>26</v>
      </c>
      <c r="AX2" s="38" t="s">
        <v>44</v>
      </c>
      <c r="AY2" s="38" t="s">
        <v>27</v>
      </c>
      <c r="AZ2" s="39" t="s">
        <v>28</v>
      </c>
      <c r="BA2" s="23">
        <v>4.2284820894709745E-3</v>
      </c>
      <c r="BB2" s="37" t="s">
        <v>23</v>
      </c>
      <c r="BC2" s="39" t="s">
        <v>21</v>
      </c>
      <c r="BD2" s="37" t="s">
        <v>35</v>
      </c>
      <c r="BE2" s="107" t="s">
        <v>105</v>
      </c>
      <c r="BF2" s="39" t="s">
        <v>34</v>
      </c>
      <c r="BG2" s="106" t="s">
        <v>37</v>
      </c>
      <c r="BH2" s="107" t="s">
        <v>38</v>
      </c>
      <c r="BI2" s="38" t="s">
        <v>38</v>
      </c>
      <c r="BJ2" s="38" t="s">
        <v>25</v>
      </c>
      <c r="BK2" s="37" t="s">
        <v>43</v>
      </c>
      <c r="BL2" s="107" t="s">
        <v>106</v>
      </c>
      <c r="BM2" s="37" t="s">
        <v>41</v>
      </c>
      <c r="BN2" s="107" t="s">
        <v>41</v>
      </c>
      <c r="BO2" s="38" t="s">
        <v>42</v>
      </c>
      <c r="BP2" s="37" t="s">
        <v>107</v>
      </c>
      <c r="BQ2" s="38" t="s">
        <v>26</v>
      </c>
      <c r="BR2" s="38" t="s">
        <v>44</v>
      </c>
      <c r="BS2" s="38" t="s">
        <v>27</v>
      </c>
      <c r="BT2" s="39" t="s">
        <v>28</v>
      </c>
      <c r="BU2" s="23">
        <v>4.0822054915426037E-3</v>
      </c>
      <c r="BV2" s="37" t="s">
        <v>23</v>
      </c>
      <c r="BW2" s="39" t="s">
        <v>21</v>
      </c>
      <c r="BX2" s="37" t="s">
        <v>35</v>
      </c>
      <c r="BY2" s="107" t="s">
        <v>105</v>
      </c>
      <c r="BZ2" s="39" t="s">
        <v>34</v>
      </c>
      <c r="CA2" s="106" t="s">
        <v>37</v>
      </c>
      <c r="CB2" s="107" t="s">
        <v>38</v>
      </c>
      <c r="CC2" s="38" t="s">
        <v>38</v>
      </c>
      <c r="CD2" s="37" t="s">
        <v>43</v>
      </c>
      <c r="CE2" s="107" t="s">
        <v>106</v>
      </c>
      <c r="CF2" s="37" t="s">
        <v>41</v>
      </c>
      <c r="CG2" s="107" t="s">
        <v>41</v>
      </c>
      <c r="CH2" s="38" t="s">
        <v>42</v>
      </c>
      <c r="CI2" s="37" t="s">
        <v>107</v>
      </c>
      <c r="CJ2" s="38" t="s">
        <v>26</v>
      </c>
      <c r="CK2" s="38" t="s">
        <v>44</v>
      </c>
      <c r="CL2" s="38" t="s">
        <v>27</v>
      </c>
      <c r="CM2" s="39" t="s">
        <v>28</v>
      </c>
      <c r="CN2" s="23">
        <v>3.88809237169344E-3</v>
      </c>
      <c r="CO2" s="37" t="s">
        <v>23</v>
      </c>
      <c r="CP2" s="39" t="s">
        <v>21</v>
      </c>
      <c r="CQ2" s="37" t="s">
        <v>35</v>
      </c>
      <c r="CR2" s="107" t="s">
        <v>105</v>
      </c>
      <c r="CS2" s="39" t="s">
        <v>34</v>
      </c>
      <c r="CT2" s="106" t="s">
        <v>37</v>
      </c>
      <c r="CU2" s="107" t="s">
        <v>38</v>
      </c>
      <c r="CV2" s="38" t="s">
        <v>38</v>
      </c>
      <c r="CW2" s="38" t="s">
        <v>25</v>
      </c>
      <c r="CX2" s="37" t="s">
        <v>43</v>
      </c>
      <c r="CY2" s="107" t="s">
        <v>106</v>
      </c>
      <c r="CZ2" s="37" t="s">
        <v>41</v>
      </c>
      <c r="DA2" s="107" t="s">
        <v>41</v>
      </c>
      <c r="DB2" s="38" t="s">
        <v>42</v>
      </c>
      <c r="DC2" s="37" t="s">
        <v>107</v>
      </c>
      <c r="DD2" s="38" t="s">
        <v>26</v>
      </c>
      <c r="DE2" s="38" t="s">
        <v>44</v>
      </c>
      <c r="DF2" s="38" t="s">
        <v>27</v>
      </c>
      <c r="DG2" s="39" t="s">
        <v>28</v>
      </c>
      <c r="DH2" s="23">
        <v>2.9198560510362973E-3</v>
      </c>
      <c r="DI2" s="23"/>
    </row>
    <row r="3" spans="1:113" ht="13.5" thickBot="1" x14ac:dyDescent="0.25">
      <c r="C3" s="63"/>
      <c r="D3" s="58">
        <f>(1+B45)^(1/12)-1</f>
        <v>4.8675505653430484E-3</v>
      </c>
      <c r="E3" s="9"/>
      <c r="F3" s="54">
        <v>1</v>
      </c>
      <c r="G3" s="55">
        <v>0</v>
      </c>
      <c r="H3" s="50">
        <f>'Allocation Detail'!D13</f>
        <v>0</v>
      </c>
      <c r="I3" s="51">
        <v>0</v>
      </c>
      <c r="J3" s="51">
        <f t="shared" ref="J3:J34" si="0">IF(G3/$D$16-INT(G3/$D$16)=0,ROUND($D$19*$D$20*((1+$D$17)^INT(G3/12)),2),0)</f>
        <v>0</v>
      </c>
      <c r="K3" s="50">
        <f>ROUND(J3*((1+$B$45)^(1/12)-1),2)</f>
        <v>0</v>
      </c>
      <c r="L3" s="152">
        <f t="shared" ref="L3:L34" si="1">ROUND(H3*((1+$B$45)^(1/12)-1),2)</f>
        <v>0</v>
      </c>
      <c r="M3" s="56">
        <f>IFERROR(ROUND(-SUM(H3,L3)*'Allocation Detail'!$E$13/12,2),0)</f>
        <v>0</v>
      </c>
      <c r="N3" s="52">
        <f>IFERROR(ROUND(-SUM(J3,K3)*'Allocation Detail'!$E$13/12,2),0)</f>
        <v>0</v>
      </c>
      <c r="O3" s="56">
        <f>ROUND(-(H3+L3)*$B$11/12*1.15,2)</f>
        <v>0</v>
      </c>
      <c r="P3" s="52">
        <f>ROUND(-(I3+J3+K3)*$B$11/12*1.15,2)</f>
        <v>0</v>
      </c>
      <c r="Q3" s="51">
        <f>-SUM(H3:I3,L3:L3)*$B$11/12*1.15</f>
        <v>0</v>
      </c>
      <c r="R3" s="29">
        <f>SUM(I3,J3,K3,N3,P3)</f>
        <v>0</v>
      </c>
      <c r="S3" s="30">
        <f>SUM(H3,L3,M3,O3)</f>
        <v>0</v>
      </c>
      <c r="T3" s="31">
        <f>IFERROR(U3*('Allocation Detail'!#REF!/'Allocation Detail'!#REF!),0)</f>
        <v>0</v>
      </c>
      <c r="U3" s="30">
        <f t="shared" ref="U3:U34" si="2">IF($D$39="",0,MAX(-IF($D$41="",0,IF((G3/$D$41)-INT(G3/$D$41)=0,$D$39*((1+$D$42)^INT(G3/12)),0)),-S3))</f>
        <v>0</v>
      </c>
      <c r="V3" s="133">
        <f>IF(OR($D$8=0,$D$39=0,$D$8="",$D$39=""),S3+R3,MAX(R3+S3+U3,0))</f>
        <v>0</v>
      </c>
      <c r="W3" s="62" t="e">
        <f>SUM(M3:N3,Q3)/(S3)*-12</f>
        <v>#DIV/0!</v>
      </c>
      <c r="Y3" s="70">
        <v>1</v>
      </c>
      <c r="Z3" s="71">
        <v>0</v>
      </c>
      <c r="AA3" s="72">
        <f>D8</f>
        <v>0</v>
      </c>
      <c r="AB3" s="72">
        <f t="shared" ref="AB3:AB34" si="3">IF(G3/$D$16-INT(G3/$D$16)=0,ROUND($D$14*((1+$D$17)^INT(G3/12)),2),0)</f>
        <v>0</v>
      </c>
      <c r="AC3" s="72">
        <f>(AA3+AB3)*$AF$2</f>
        <v>0</v>
      </c>
      <c r="AD3" s="72">
        <f t="shared" ref="AD3:AD34" si="4">MAX(-IF($D$41="",0,IF((Z3/$D$41)-INT(Z3/$D$41)=0,$D$39*((1+$D$42)^INT(Z3/12)),0)),-SUM(AA3,AB3,AC3))</f>
        <v>0</v>
      </c>
      <c r="AE3" s="73">
        <f>MAX(SUM(AA3:AD3),0)</f>
        <v>0</v>
      </c>
      <c r="AF3" s="1">
        <f>IF(AE3=0,AA3,0)</f>
        <v>0</v>
      </c>
      <c r="AH3" s="54">
        <v>1</v>
      </c>
      <c r="AI3" s="55">
        <v>0</v>
      </c>
      <c r="AJ3" s="50">
        <f>'Allocation Detail'!D13/(1-$B$9*1.15)</f>
        <v>0</v>
      </c>
      <c r="AK3" s="51">
        <v>0</v>
      </c>
      <c r="AL3" s="53">
        <f t="shared" ref="AL3:AL34" si="5">SUM(AJ3:AK3)</f>
        <v>0</v>
      </c>
      <c r="AM3" s="51">
        <f>D14</f>
        <v>0</v>
      </c>
      <c r="AN3" s="50">
        <f>ROUND(AM3*BA$2,2)</f>
        <v>0</v>
      </c>
      <c r="AO3" s="51">
        <f t="shared" ref="AO3:AO34" si="6">ROUND(AJ3*BA$2,2)</f>
        <v>0</v>
      </c>
      <c r="AP3" s="52">
        <f t="shared" ref="AP3:AP34" si="7">SUM(AO3:AO3)</f>
        <v>0</v>
      </c>
      <c r="AQ3" s="56">
        <f>IFERROR(ROUND(-SUM(AJ3,AO3)*'Allocation Detail'!$E$13/12,2),0)</f>
        <v>0</v>
      </c>
      <c r="AR3" s="161">
        <f>IFERROR(ROUND(-SUM(AM3,AN3)*'Allocation Detail'!H13/12,2),0)</f>
        <v>0</v>
      </c>
      <c r="AS3" s="56">
        <v>0</v>
      </c>
      <c r="AT3" s="52">
        <v>0</v>
      </c>
      <c r="AU3" s="53">
        <v>0</v>
      </c>
      <c r="AV3" s="31">
        <f>SUM(AK3,AM3,AN3,AR3,AT3)</f>
        <v>0</v>
      </c>
      <c r="AW3" s="51">
        <f>SUM(AJ3,AO3,AQ3,AS3)</f>
        <v>0</v>
      </c>
      <c r="AX3" s="31">
        <f>IFERROR(AY3*('Allocation Detail'!#REF!/'Allocation Detail'!#REF!),0)</f>
        <v>0</v>
      </c>
      <c r="AY3" s="52">
        <f t="shared" ref="AY3:AY34" si="8">IF($D$39="",0,MAX(-IF($D$41="",0,IF((AI3/$D$41)-INT(AI3/$D$41)=0,$D$39*((1+$D$42)^INT(AI3/12)),0)),-AW3))</f>
        <v>0</v>
      </c>
      <c r="AZ3" s="53">
        <f>IF(OR($D$8=0,$D$39=0,$D$8="",$D$39=""),AW3+AV3,MAX(AV3+AW3+AY3,0))</f>
        <v>0</v>
      </c>
      <c r="BB3" s="54">
        <v>1</v>
      </c>
      <c r="BC3" s="55">
        <v>0</v>
      </c>
      <c r="BD3" s="50">
        <f>'Allocation Detail'!D13/(1-$B$9*1.15)</f>
        <v>0</v>
      </c>
      <c r="BE3" s="51">
        <v>0</v>
      </c>
      <c r="BF3" s="53">
        <f t="shared" ref="BF3:BF34" si="9">SUM(BD3:BE3)</f>
        <v>0</v>
      </c>
      <c r="BG3" s="51">
        <f t="shared" ref="BG3:BG34" si="10">IF(BC3/$D$16-INT(BC3/$D$16)=0,ROUND($D$14*$D$20*((1+$D$17)^INT(BC3/12)),2),0)</f>
        <v>0</v>
      </c>
      <c r="BH3" s="50">
        <f>ROUND(BG3*BU$2,2)</f>
        <v>0</v>
      </c>
      <c r="BI3" s="51">
        <f>ROUND(BD3*BU$2,2)</f>
        <v>0</v>
      </c>
      <c r="BJ3" s="52">
        <f t="shared" ref="BJ3:BJ34" si="11">SUM(BI3:BI3)</f>
        <v>0</v>
      </c>
      <c r="BK3" s="56">
        <f>IFERROR(ROUND(-SUM(BD3,BI3)*'Allocation Detail'!E13/12,2),0)</f>
        <v>0</v>
      </c>
      <c r="BL3" s="161">
        <f>IFERROR(ROUND(-SUM(BG3,BH3)*'Allocation Detail'!$H$13/12,2),0)</f>
        <v>0</v>
      </c>
      <c r="BM3" s="56">
        <v>0</v>
      </c>
      <c r="BN3" s="52">
        <v>0</v>
      </c>
      <c r="BO3" s="51">
        <f>-SUM(BD3:BE3,BI3:BI3)*$B$11/12*1.15</f>
        <v>0</v>
      </c>
      <c r="BP3" s="29">
        <f>SUM(BE3,BG3,BH3,BL3,BN3)</f>
        <v>0</v>
      </c>
      <c r="BQ3" s="51">
        <f>SUM(BD3,BI3,BK3,BM3)</f>
        <v>0</v>
      </c>
      <c r="BR3" s="31">
        <f>IFERROR(BS3*('Allocation Detail'!#REF!/'Allocation Detail'!#REF!),0)</f>
        <v>0</v>
      </c>
      <c r="BS3" s="52">
        <f t="shared" ref="BS3:BS34" si="12">IF($D$39="",0,MAX(-IF($D$41="",0,IF((BC3/$D$41)-INT(BC3/$D$41)=0,$D$39*((1+$D$42)^INT(BC3/12)),0)),-BQ3))</f>
        <v>0</v>
      </c>
      <c r="BT3" s="53">
        <f t="shared" ref="BT3:BT34" si="13">IF(OR($D$8=0,$D$39=0,$D$8="",$D$39=""),BQ3+BP3,MAX(BP3+BQ3+BS3,0))</f>
        <v>0</v>
      </c>
      <c r="BU3" s="51"/>
      <c r="BV3" s="54">
        <v>1</v>
      </c>
      <c r="BW3" s="55">
        <v>0</v>
      </c>
      <c r="BX3" s="50">
        <f>'Allocation Detail'!$D$13/(1-$B$9*1.15)</f>
        <v>0</v>
      </c>
      <c r="BY3" s="51">
        <v>0</v>
      </c>
      <c r="BZ3" s="53">
        <f t="shared" ref="BZ3:BZ38" si="14">SUM(BX3:BY3)</f>
        <v>0</v>
      </c>
      <c r="CA3" s="51">
        <f t="shared" ref="CA3:CA38" si="15">IF(BW3/$D$16-INT(BW3/$D$16)=0,ROUND($D$14*$D$20*((1+$D$17)^INT(BW3/12)),2),0)</f>
        <v>0</v>
      </c>
      <c r="CB3" s="50">
        <f>ROUND(CA3*CN$2,2)</f>
        <v>0</v>
      </c>
      <c r="CC3" s="51">
        <f t="shared" ref="CC3:CC38" si="16">ROUND(BX3*CN$2,2)</f>
        <v>0</v>
      </c>
      <c r="CD3" s="56">
        <f>IFERROR(ROUND(-SUM(BX3,CC3)*'Allocation Detail'!E13/12,2),0)</f>
        <v>0</v>
      </c>
      <c r="CE3" s="52">
        <f>IFERROR(ROUND(-SUM(CA3,CB3)*'Allocation Detail'!H13/12,2),0)</f>
        <v>0</v>
      </c>
      <c r="CF3" s="56">
        <v>0</v>
      </c>
      <c r="CG3" s="52">
        <v>0</v>
      </c>
      <c r="CH3" s="51">
        <f>-SUM(BX3:BY3,CC3:CC3)*$B$11/12*1.14</f>
        <v>0</v>
      </c>
      <c r="CI3" s="29">
        <f>SUM(BY3,CA3,CB3,CE3)</f>
        <v>0</v>
      </c>
      <c r="CJ3" s="51">
        <f>SUM(BX3,CC3,CD3)</f>
        <v>0</v>
      </c>
      <c r="CK3" s="31">
        <f>IFERROR(CL3*('Allocation Detail'!#REF!/'Allocation Detail'!#REF!),0)</f>
        <v>0</v>
      </c>
      <c r="CL3" s="52">
        <f t="shared" ref="CL3:CL38" si="17">IF($D$39="",0,MAX(-IF($D$41="",0,IF((BW3/$D$41)-INT(BW3/$D$41)=0,$D$39*((1+$D$42)^INT(BW3/12)),0)),-CJ3))</f>
        <v>0</v>
      </c>
      <c r="CM3" s="53">
        <f t="shared" ref="CM3:CM38" si="18">IF(OR($D$8=0,$D$39=0,$D$8="",$D$39=""),CJ3+CI3,MAX(CI3+CJ3+CL3,0))</f>
        <v>0</v>
      </c>
      <c r="CO3" s="54">
        <v>1</v>
      </c>
      <c r="CP3" s="55">
        <v>0</v>
      </c>
      <c r="CQ3" s="50">
        <f>'Allocation Detail'!D13/(1-$B$9*1.15)</f>
        <v>0</v>
      </c>
      <c r="CR3" s="51">
        <v>0</v>
      </c>
      <c r="CS3" s="53">
        <f t="shared" ref="CS3:CS14" si="19">SUM(CQ3:CR3)</f>
        <v>0</v>
      </c>
      <c r="CT3" s="51">
        <f t="shared" ref="CT3:CT14" si="20">IF(CP3/$D$16-INT(CP3/$D$16)=0,ROUND($D$14*$D$20*((1+$D$17)^INT(CP3/12)),2),0)</f>
        <v>0</v>
      </c>
      <c r="CU3" s="50">
        <f>ROUND(CT3*DH$2,2)</f>
        <v>0</v>
      </c>
      <c r="CV3" s="51">
        <f t="shared" ref="CV3:CV14" si="21">ROUND(CQ3*DH$2,2)</f>
        <v>0</v>
      </c>
      <c r="CW3" s="52">
        <f t="shared" ref="CW3:CW14" si="22">SUM(CV3:CV3)</f>
        <v>0</v>
      </c>
      <c r="CX3" s="56">
        <f>IFERROR(ROUND(-SUM(CQ3,CV3)*'Allocation Detail'!$E$13/12,2),0)</f>
        <v>0</v>
      </c>
      <c r="CY3" s="52">
        <f>IFERROR(ROUND(-SUM(CT3,CU3)*'Allocation Detail'!$H$13/12,2),0)</f>
        <v>0</v>
      </c>
      <c r="CZ3" s="56">
        <v>0</v>
      </c>
      <c r="DA3" s="52">
        <v>0</v>
      </c>
      <c r="DB3" s="53">
        <v>0</v>
      </c>
      <c r="DC3" s="29">
        <f>SUM(CR3,CT3,CU3,CY3,DA3)</f>
        <v>0</v>
      </c>
      <c r="DD3" s="51">
        <f>SUM(CQ3,CV3,CX3,CZ3)</f>
        <v>0</v>
      </c>
      <c r="DE3" s="31">
        <f>IFERROR(DF3*('Allocation Detail'!#REF!/'Allocation Detail'!#REF!),0)</f>
        <v>0</v>
      </c>
      <c r="DF3" s="52">
        <f t="shared" ref="DF3:DF14" si="23">IF($D$39="",0,MAX(-IF($D$41="",0,IF((CP3/$D$41)-INT(CP3/$D$41)=0,$D$39*((1+$D$42)^INT(CP3/12)),0)),-DD3))</f>
        <v>0</v>
      </c>
      <c r="DG3" s="53">
        <f t="shared" ref="DG3:DG14" si="24">IF(OR($D$8=0,$D$39=0,$D$8="",$D$39=""),DD3+DC3,MAX(DC3+DD3+DF3,0))</f>
        <v>0</v>
      </c>
    </row>
    <row r="4" spans="1:113" x14ac:dyDescent="0.2">
      <c r="C4" s="63"/>
      <c r="D4" s="58"/>
      <c r="E4" s="9"/>
      <c r="F4" s="40">
        <f>F3+1</f>
        <v>2</v>
      </c>
      <c r="G4" s="41">
        <f>G3+1</f>
        <v>1</v>
      </c>
      <c r="H4" s="29">
        <f t="shared" ref="H4:H35" si="25">ROUND(SUM(H3,L3,M3,O3,T3),2)</f>
        <v>0</v>
      </c>
      <c r="I4" s="31">
        <f t="shared" ref="I4:I35" si="26">SUM(I3,J3,K3,N3,P3)</f>
        <v>0</v>
      </c>
      <c r="J4" s="31">
        <f t="shared" si="0"/>
        <v>0</v>
      </c>
      <c r="K4" s="29">
        <f t="shared" ref="K4:K35" si="27">ROUND((J4+I4)*((1+$B$45)^(1/12)-1),2)</f>
        <v>0</v>
      </c>
      <c r="L4" s="153">
        <f t="shared" si="1"/>
        <v>0</v>
      </c>
      <c r="M4" s="44">
        <f>IFERROR(ROUND(-SUM(H4,L4)*'Allocation Detail'!$E$13/12,2),0)</f>
        <v>0</v>
      </c>
      <c r="N4" s="30">
        <f>IFERROR(ROUND(-SUM(I4,J4,K4)*'Allocation Detail'!$E$13/12,2),0)</f>
        <v>0</v>
      </c>
      <c r="O4" s="44">
        <f>ROUND(-(H4+L4)*$B$11/12*1.15,2)</f>
        <v>0</v>
      </c>
      <c r="P4" s="30">
        <f>ROUND(-(I4+J4+K4)*$B$11/12*1.15,2)</f>
        <v>0</v>
      </c>
      <c r="Q4" s="31">
        <f>-SUM(H4:I4,L4:L4)*$B$11/12*1.15</f>
        <v>0</v>
      </c>
      <c r="R4" s="29">
        <f t="shared" ref="R4:R67" si="28">SUM(I4,J4,K4,N4,P4)</f>
        <v>0</v>
      </c>
      <c r="S4" s="31">
        <f t="shared" ref="S4:S67" si="29">SUM(H4,L4,M4,O4)</f>
        <v>0</v>
      </c>
      <c r="T4" s="31">
        <f>IFERROR(U4*('Allocation Detail'!#REF!/'Allocation Detail'!#REF!),0)</f>
        <v>0</v>
      </c>
      <c r="U4" s="30">
        <f t="shared" si="2"/>
        <v>0</v>
      </c>
      <c r="V4" s="133">
        <f t="shared" ref="V4:V35" si="30">IF(OR($D$8=0,$D$39=0,$D$8="",$D$39=""),S4+R4,MAX(R3+S4+U4,0))</f>
        <v>0</v>
      </c>
      <c r="W4" s="62" t="e">
        <f t="shared" ref="W4:W67" si="31">SUM(M4:N4,Q4)/(S4)*-12</f>
        <v>#DIV/0!</v>
      </c>
      <c r="Y4" s="74">
        <f>Y3+1</f>
        <v>2</v>
      </c>
      <c r="Z4" s="75">
        <f>Z3+1</f>
        <v>1</v>
      </c>
      <c r="AA4" s="76">
        <f>AE3</f>
        <v>0</v>
      </c>
      <c r="AB4" s="76">
        <f t="shared" si="3"/>
        <v>0</v>
      </c>
      <c r="AC4" s="76">
        <f t="shared" ref="AC4:AC67" si="32">(AA4+AB4)*$AF$2</f>
        <v>0</v>
      </c>
      <c r="AD4" s="76">
        <f t="shared" si="4"/>
        <v>0</v>
      </c>
      <c r="AE4" s="77">
        <f t="shared" ref="AE4:AE67" si="33">MAX(SUM(AA4:AD4),0)</f>
        <v>0</v>
      </c>
      <c r="AF4" s="1">
        <f t="shared" ref="AF4:AF67" si="34">IF(AE4=0,AA4,0)</f>
        <v>0</v>
      </c>
      <c r="AH4" s="40">
        <f>AH3+1</f>
        <v>2</v>
      </c>
      <c r="AI4" s="41">
        <f>AI3+1</f>
        <v>1</v>
      </c>
      <c r="AJ4" s="29">
        <f t="shared" ref="AJ4:AJ35" si="35">ROUND(SUM(AJ3,AO3,AQ3,AS3,AX3),2)</f>
        <v>0</v>
      </c>
      <c r="AK4" s="31">
        <f t="shared" ref="AK4:AK35" si="36">SUM(AK3,AM3,AN3,AR3,AT3)</f>
        <v>0</v>
      </c>
      <c r="AL4" s="32">
        <f t="shared" si="5"/>
        <v>0</v>
      </c>
      <c r="AM4" s="31">
        <f t="shared" ref="AM4:AM34" si="37">IF(AI4/$D$16-INT(AI4/$D$16)=0,ROUND($D$14*$D$20*((1+$D$17)^INT(AI4/12)),2),0)</f>
        <v>0</v>
      </c>
      <c r="AN4" s="29">
        <f t="shared" ref="AN4:AN35" si="38">ROUND((AM4+AK4)*BA$2,2)</f>
        <v>0</v>
      </c>
      <c r="AO4" s="31">
        <f t="shared" si="6"/>
        <v>0</v>
      </c>
      <c r="AP4" s="30">
        <f t="shared" si="7"/>
        <v>0</v>
      </c>
      <c r="AQ4" s="56">
        <f>IFERROR(ROUND(-SUM(AJ4,AO4)*'Allocation Detail'!$E$13/12,2),0)</f>
        <v>0</v>
      </c>
      <c r="AR4" s="162">
        <f>IFERROR(ROUND(-SUM(AK4,AM4,AN4)*'Allocation Detail'!$H$13/12,2),0)</f>
        <v>0</v>
      </c>
      <c r="AS4" s="44">
        <v>0</v>
      </c>
      <c r="AT4" s="30">
        <v>0</v>
      </c>
      <c r="AU4" s="32">
        <v>0</v>
      </c>
      <c r="AV4" s="31">
        <f t="shared" ref="AV4:AV67" si="39">SUM(AK4,AM4,AN4,AR4,AT4)</f>
        <v>0</v>
      </c>
      <c r="AW4" s="31">
        <f t="shared" ref="AW4:AW67" si="40">SUM(AJ4,AO4,AQ4,AS4)</f>
        <v>0</v>
      </c>
      <c r="AX4" s="31">
        <f>IFERROR(AY4*('Allocation Detail'!#REF!/'Allocation Detail'!#REF!),0)</f>
        <v>0</v>
      </c>
      <c r="AY4" s="30">
        <f t="shared" si="8"/>
        <v>0</v>
      </c>
      <c r="AZ4" s="32">
        <f t="shared" ref="AZ4:AZ35" si="41">IF(OR($D$8=0,$D$39=0,$D$8="",$D$39=""),AW4+AV4,MAX(AV3+AW4+AY4,0))</f>
        <v>0</v>
      </c>
      <c r="BB4" s="40">
        <f>BB3+1</f>
        <v>2</v>
      </c>
      <c r="BC4" s="41">
        <f>BC3+1</f>
        <v>1</v>
      </c>
      <c r="BD4" s="29">
        <f t="shared" ref="BD4:BD35" si="42">ROUND(SUM(BD3,BI3,BK3,BM3,BR3),2)</f>
        <v>0</v>
      </c>
      <c r="BE4" s="31">
        <f t="shared" ref="BE4:BE35" si="43">SUM(BE3,BG3,BH3,BL3,BN3)</f>
        <v>0</v>
      </c>
      <c r="BF4" s="32">
        <f t="shared" si="9"/>
        <v>0</v>
      </c>
      <c r="BG4" s="31">
        <f t="shared" si="10"/>
        <v>0</v>
      </c>
      <c r="BH4" s="29">
        <f>ROUND((BE4+BG4)*BU$2,2)</f>
        <v>0</v>
      </c>
      <c r="BI4" s="31">
        <f t="shared" ref="BI4:BI62" si="44">ROUND(BD4*BU$2,2)</f>
        <v>0</v>
      </c>
      <c r="BJ4" s="30">
        <f t="shared" si="11"/>
        <v>0</v>
      </c>
      <c r="BK4" s="44">
        <f>IFERROR(ROUND(-SUM(BD4,BI4)*'Allocation Detail'!$E$13/12,2),0)</f>
        <v>0</v>
      </c>
      <c r="BL4" s="162">
        <f>IFERROR(ROUND(-SUM(BE4,BG4,BH4)*'Allocation Detail'!$H$13/12,2),0)</f>
        <v>0</v>
      </c>
      <c r="BM4" s="44">
        <v>0</v>
      </c>
      <c r="BN4" s="30">
        <v>0</v>
      </c>
      <c r="BO4" s="31">
        <f>-SUM(BD4:BE4,BI4)*$B$11/12*1.15</f>
        <v>0</v>
      </c>
      <c r="BP4" s="29">
        <f t="shared" ref="BP4:BP62" si="45">SUM(BE4,BG4,BH4,BL4,BN4)</f>
        <v>0</v>
      </c>
      <c r="BQ4" s="31">
        <f t="shared" ref="BQ4:BQ62" si="46">SUM(BD4,BI4,BK4,BM4)</f>
        <v>0</v>
      </c>
      <c r="BR4" s="31">
        <f>IFERROR(BS4*('Allocation Detail'!#REF!/'Allocation Detail'!#REF!),0)</f>
        <v>0</v>
      </c>
      <c r="BS4" s="30">
        <f t="shared" si="12"/>
        <v>0</v>
      </c>
      <c r="BT4" s="32">
        <f t="shared" si="13"/>
        <v>0</v>
      </c>
      <c r="BU4" s="31"/>
      <c r="BV4" s="40">
        <f>BV3+1</f>
        <v>2</v>
      </c>
      <c r="BW4" s="41">
        <f>BW3+1</f>
        <v>1</v>
      </c>
      <c r="BX4" s="29">
        <f t="shared" ref="BX4:BX38" si="47">ROUND(SUM(BX3,CC3,CD3,CF3,CK3),2)</f>
        <v>0</v>
      </c>
      <c r="BY4" s="31">
        <f t="shared" ref="BY4:BY38" si="48">SUM(BY3,CA3,CB3,CE3,CG3)</f>
        <v>0</v>
      </c>
      <c r="BZ4" s="32">
        <f t="shared" si="14"/>
        <v>0</v>
      </c>
      <c r="CA4" s="31">
        <f t="shared" si="15"/>
        <v>0</v>
      </c>
      <c r="CB4" s="29">
        <f t="shared" ref="CB4:CB38" si="49">ROUND((CA4+BY4)*CN$2,2)</f>
        <v>0</v>
      </c>
      <c r="CC4" s="31">
        <f t="shared" si="16"/>
        <v>0</v>
      </c>
      <c r="CD4" s="44">
        <f>IFERROR(ROUND(-SUM(BX4,CC4)*'Allocation Detail'!$E$13/12,2),0)</f>
        <v>0</v>
      </c>
      <c r="CE4" s="30">
        <f>IFERROR(ROUND(-SUM(BY4,CA4,CB4)*'Allocation Detail'!$H$13/12,2),0)</f>
        <v>0</v>
      </c>
      <c r="CF4" s="44">
        <v>0</v>
      </c>
      <c r="CG4" s="30">
        <v>0</v>
      </c>
      <c r="CH4" s="31">
        <f t="shared" ref="CH4:CH38" si="50">-SUM(BX4:BY4,CC4)*$B$11/12*1.14</f>
        <v>0</v>
      </c>
      <c r="CI4" s="29">
        <f>SUM(BY4,CA4,CB4,CE4)</f>
        <v>0</v>
      </c>
      <c r="CJ4" s="31">
        <f>SUM(BX4,CC4,CD4)</f>
        <v>0</v>
      </c>
      <c r="CK4" s="31">
        <f>IFERROR(CL4*('Allocation Detail'!#REF!/'Allocation Detail'!#REF!),0)</f>
        <v>0</v>
      </c>
      <c r="CL4" s="30">
        <f t="shared" si="17"/>
        <v>0</v>
      </c>
      <c r="CM4" s="32">
        <f t="shared" si="18"/>
        <v>0</v>
      </c>
      <c r="CO4" s="40">
        <f>CO3+1</f>
        <v>2</v>
      </c>
      <c r="CP4" s="41">
        <f>CP3+1</f>
        <v>1</v>
      </c>
      <c r="CQ4" s="29">
        <f t="shared" ref="CQ4:CQ14" si="51">ROUND(SUM(CQ3,CV3,CX3,CZ3,DE3),2)</f>
        <v>0</v>
      </c>
      <c r="CR4" s="31">
        <f t="shared" ref="CR4:CR14" si="52">SUM(CR3,CT3,CU3,CY3,DA3)</f>
        <v>0</v>
      </c>
      <c r="CS4" s="32">
        <f t="shared" si="19"/>
        <v>0</v>
      </c>
      <c r="CT4" s="31">
        <f t="shared" si="20"/>
        <v>0</v>
      </c>
      <c r="CU4" s="29">
        <f t="shared" ref="CU4:CU14" si="53">ROUND((CT4+CR4)*DH$2,2)</f>
        <v>0</v>
      </c>
      <c r="CV4" s="31">
        <f t="shared" si="21"/>
        <v>0</v>
      </c>
      <c r="CW4" s="30">
        <f t="shared" si="22"/>
        <v>0</v>
      </c>
      <c r="CX4" s="44">
        <f>IFERROR(ROUND(-SUM(CQ4,CV4)*'Allocation Detail'!$E$13/12,2),0)</f>
        <v>0</v>
      </c>
      <c r="CY4" s="30">
        <f>IFERROR(ROUND(-SUM(CR4,CT4,CU4)*'Allocation Detail'!$H$13/12,2),0)</f>
        <v>0</v>
      </c>
      <c r="CZ4" s="44">
        <v>0</v>
      </c>
      <c r="DA4" s="30">
        <v>0</v>
      </c>
      <c r="DB4" s="32">
        <v>0</v>
      </c>
      <c r="DC4" s="29">
        <f t="shared" ref="DC4:DC14" si="54">SUM(CR4,CT4,CU4,CY4,DA4)</f>
        <v>0</v>
      </c>
      <c r="DD4" s="31">
        <f t="shared" ref="DD4:DD14" si="55">SUM(CQ4,CV4,CX4,CZ4)</f>
        <v>0</v>
      </c>
      <c r="DE4" s="31">
        <f>IFERROR(DF4*('Allocation Detail'!#REF!/'Allocation Detail'!#REF!),0)</f>
        <v>0</v>
      </c>
      <c r="DF4" s="30">
        <f t="shared" si="23"/>
        <v>0</v>
      </c>
      <c r="DG4" s="32">
        <f t="shared" si="24"/>
        <v>0</v>
      </c>
    </row>
    <row r="5" spans="1:113" x14ac:dyDescent="0.2">
      <c r="C5" s="63"/>
      <c r="D5" s="58"/>
      <c r="E5" s="9"/>
      <c r="F5" s="40">
        <f t="shared" ref="F5:F68" si="56">F4+1</f>
        <v>3</v>
      </c>
      <c r="G5" s="41">
        <f t="shared" ref="G5:G68" si="57">G4+1</f>
        <v>2</v>
      </c>
      <c r="H5" s="29">
        <f t="shared" si="25"/>
        <v>0</v>
      </c>
      <c r="I5" s="31">
        <f t="shared" si="26"/>
        <v>0</v>
      </c>
      <c r="J5" s="31">
        <f t="shared" si="0"/>
        <v>0</v>
      </c>
      <c r="K5" s="29">
        <f t="shared" si="27"/>
        <v>0</v>
      </c>
      <c r="L5" s="153">
        <f t="shared" si="1"/>
        <v>0</v>
      </c>
      <c r="M5" s="44">
        <f>IFERROR(ROUND(-SUM(H5,L5)*'Allocation Detail'!$E$13/12,2),0)</f>
        <v>0</v>
      </c>
      <c r="N5" s="30">
        <f>IFERROR(ROUND(-SUM(I5,J5,K5)*'Allocation Detail'!$E$13/12,2),0)</f>
        <v>0</v>
      </c>
      <c r="O5" s="44">
        <f t="shared" ref="O5:O68" si="58">ROUND(-(H5+L5)*$B$11/12*1.15,2)</f>
        <v>0</v>
      </c>
      <c r="P5" s="30">
        <f t="shared" ref="P5:P68" si="59">ROUND(-(I5+J5+K5)*$B$11/12*1.15,2)</f>
        <v>0</v>
      </c>
      <c r="Q5" s="31">
        <f t="shared" ref="Q5:Q68" si="60">-SUM(H5:I5,L5:L5)*$B$11/12*1.15</f>
        <v>0</v>
      </c>
      <c r="R5" s="29">
        <f t="shared" si="28"/>
        <v>0</v>
      </c>
      <c r="S5" s="31">
        <f t="shared" si="29"/>
        <v>0</v>
      </c>
      <c r="T5" s="31">
        <f>IFERROR(U5*('Allocation Detail'!#REF!/'Allocation Detail'!#REF!),0)</f>
        <v>0</v>
      </c>
      <c r="U5" s="30">
        <f t="shared" si="2"/>
        <v>0</v>
      </c>
      <c r="V5" s="133">
        <f t="shared" si="30"/>
        <v>0</v>
      </c>
      <c r="W5" s="62" t="e">
        <f t="shared" si="31"/>
        <v>#DIV/0!</v>
      </c>
      <c r="Y5" s="74">
        <f t="shared" ref="Y5:Z20" si="61">Y4+1</f>
        <v>3</v>
      </c>
      <c r="Z5" s="75">
        <f t="shared" si="61"/>
        <v>2</v>
      </c>
      <c r="AA5" s="76">
        <f t="shared" ref="AA5:AA68" si="62">AE4</f>
        <v>0</v>
      </c>
      <c r="AB5" s="76">
        <f t="shared" si="3"/>
        <v>0</v>
      </c>
      <c r="AC5" s="76">
        <f t="shared" si="32"/>
        <v>0</v>
      </c>
      <c r="AD5" s="76">
        <f t="shared" si="4"/>
        <v>0</v>
      </c>
      <c r="AE5" s="77">
        <f t="shared" si="33"/>
        <v>0</v>
      </c>
      <c r="AF5" s="1">
        <f t="shared" si="34"/>
        <v>0</v>
      </c>
      <c r="AH5" s="40">
        <f t="shared" ref="AH5:AI20" si="63">AH4+1</f>
        <v>3</v>
      </c>
      <c r="AI5" s="41">
        <f t="shared" si="63"/>
        <v>2</v>
      </c>
      <c r="AJ5" s="29">
        <f t="shared" si="35"/>
        <v>0</v>
      </c>
      <c r="AK5" s="31">
        <f t="shared" si="36"/>
        <v>0</v>
      </c>
      <c r="AL5" s="32">
        <f t="shared" si="5"/>
        <v>0</v>
      </c>
      <c r="AM5" s="31">
        <f t="shared" si="37"/>
        <v>0</v>
      </c>
      <c r="AN5" s="29">
        <f t="shared" si="38"/>
        <v>0</v>
      </c>
      <c r="AO5" s="31">
        <f t="shared" si="6"/>
        <v>0</v>
      </c>
      <c r="AP5" s="30">
        <f t="shared" si="7"/>
        <v>0</v>
      </c>
      <c r="AQ5" s="44">
        <f>IFERROR(ROUND(-SUM(AJ5,AO5)*'Allocation Detail'!$E$13/12,2),0)</f>
        <v>0</v>
      </c>
      <c r="AR5" s="162">
        <f>IFERROR(ROUND(-SUM(AK5,AM5,AN5)*'Allocation Detail'!$H$13/12,2),0)</f>
        <v>0</v>
      </c>
      <c r="AS5" s="44">
        <v>0</v>
      </c>
      <c r="AT5" s="30">
        <v>0</v>
      </c>
      <c r="AU5" s="32">
        <v>0</v>
      </c>
      <c r="AV5" s="31">
        <f t="shared" si="39"/>
        <v>0</v>
      </c>
      <c r="AW5" s="31">
        <f t="shared" si="40"/>
        <v>0</v>
      </c>
      <c r="AX5" s="31">
        <f>IFERROR(AY5*('Allocation Detail'!#REF!/'Allocation Detail'!#REF!),0)</f>
        <v>0</v>
      </c>
      <c r="AY5" s="30">
        <f t="shared" si="8"/>
        <v>0</v>
      </c>
      <c r="AZ5" s="32">
        <f t="shared" si="41"/>
        <v>0</v>
      </c>
      <c r="BB5" s="40">
        <f t="shared" ref="BB5:BC5" si="64">BB4+1</f>
        <v>3</v>
      </c>
      <c r="BC5" s="41">
        <f t="shared" si="64"/>
        <v>2</v>
      </c>
      <c r="BD5" s="29">
        <f t="shared" si="42"/>
        <v>0</v>
      </c>
      <c r="BE5" s="31">
        <f t="shared" si="43"/>
        <v>0</v>
      </c>
      <c r="BF5" s="32">
        <f t="shared" si="9"/>
        <v>0</v>
      </c>
      <c r="BG5" s="31">
        <f t="shared" si="10"/>
        <v>0</v>
      </c>
      <c r="BH5" s="29">
        <f t="shared" ref="BH5:BH62" si="65">ROUND((BE5+BG5)*BU$2,2)</f>
        <v>0</v>
      </c>
      <c r="BI5" s="31">
        <f t="shared" si="44"/>
        <v>0</v>
      </c>
      <c r="BJ5" s="30">
        <f t="shared" si="11"/>
        <v>0</v>
      </c>
      <c r="BK5" s="44">
        <f>IFERROR(ROUND(-SUM(BD5,BI5)*'Allocation Detail'!$E$13/12,2),0)</f>
        <v>0</v>
      </c>
      <c r="BL5" s="162">
        <f>IFERROR(ROUND(-SUM(BE5,BG5,BH5)*'Allocation Detail'!$H$13/12,2),0)</f>
        <v>0</v>
      </c>
      <c r="BM5" s="44">
        <v>0</v>
      </c>
      <c r="BN5" s="30">
        <v>0</v>
      </c>
      <c r="BO5" s="31">
        <f t="shared" ref="BO5:BO62" si="66">-SUM(BD5:BE5,BI5)*$B$11/12*1.15</f>
        <v>0</v>
      </c>
      <c r="BP5" s="29">
        <f t="shared" si="45"/>
        <v>0</v>
      </c>
      <c r="BQ5" s="31">
        <f t="shared" si="46"/>
        <v>0</v>
      </c>
      <c r="BR5" s="31">
        <f>IFERROR(BS5*('Allocation Detail'!#REF!/'Allocation Detail'!#REF!),0)</f>
        <v>0</v>
      </c>
      <c r="BS5" s="30">
        <f t="shared" si="12"/>
        <v>0</v>
      </c>
      <c r="BT5" s="32">
        <f t="shared" si="13"/>
        <v>0</v>
      </c>
      <c r="BU5" s="31"/>
      <c r="BV5" s="40">
        <f t="shared" ref="BV5:BW20" si="67">BV4+1</f>
        <v>3</v>
      </c>
      <c r="BW5" s="41">
        <f t="shared" si="67"/>
        <v>2</v>
      </c>
      <c r="BX5" s="29">
        <f t="shared" si="47"/>
        <v>0</v>
      </c>
      <c r="BY5" s="31">
        <f t="shared" si="48"/>
        <v>0</v>
      </c>
      <c r="BZ5" s="32">
        <f t="shared" si="14"/>
        <v>0</v>
      </c>
      <c r="CA5" s="31">
        <f t="shared" si="15"/>
        <v>0</v>
      </c>
      <c r="CB5" s="29">
        <f t="shared" si="49"/>
        <v>0</v>
      </c>
      <c r="CC5" s="31">
        <f t="shared" si="16"/>
        <v>0</v>
      </c>
      <c r="CD5" s="44">
        <f>IFERROR(ROUND(-SUM(BX5,CC5)*'Allocation Detail'!$E$13/12,2),0)</f>
        <v>0</v>
      </c>
      <c r="CE5" s="30">
        <f>IFERROR(ROUND(-SUM(BY5,CA5,CB5)*'Allocation Detail'!$H$13/12,2),0)</f>
        <v>0</v>
      </c>
      <c r="CF5" s="44">
        <v>0</v>
      </c>
      <c r="CG5" s="30">
        <v>0</v>
      </c>
      <c r="CH5" s="31">
        <f t="shared" si="50"/>
        <v>0</v>
      </c>
      <c r="CI5" s="29">
        <f t="shared" ref="CI5:CI38" si="68">SUM(BY5,CA5,CB5,CE5)</f>
        <v>0</v>
      </c>
      <c r="CJ5" s="31">
        <f t="shared" ref="CJ5:CJ38" si="69">SUM(BX5,CC5,CD5)</f>
        <v>0</v>
      </c>
      <c r="CK5" s="31">
        <f>IFERROR(CL5*('Allocation Detail'!#REF!/'Allocation Detail'!#REF!),0)</f>
        <v>0</v>
      </c>
      <c r="CL5" s="30">
        <f t="shared" si="17"/>
        <v>0</v>
      </c>
      <c r="CM5" s="32">
        <f t="shared" si="18"/>
        <v>0</v>
      </c>
      <c r="CO5" s="40">
        <f t="shared" ref="CO5:CP14" si="70">CO4+1</f>
        <v>3</v>
      </c>
      <c r="CP5" s="41">
        <f t="shared" si="70"/>
        <v>2</v>
      </c>
      <c r="CQ5" s="29">
        <f t="shared" si="51"/>
        <v>0</v>
      </c>
      <c r="CR5" s="31">
        <f t="shared" si="52"/>
        <v>0</v>
      </c>
      <c r="CS5" s="32">
        <f t="shared" si="19"/>
        <v>0</v>
      </c>
      <c r="CT5" s="31">
        <f t="shared" si="20"/>
        <v>0</v>
      </c>
      <c r="CU5" s="29">
        <f t="shared" si="53"/>
        <v>0</v>
      </c>
      <c r="CV5" s="31">
        <f t="shared" si="21"/>
        <v>0</v>
      </c>
      <c r="CW5" s="30">
        <f t="shared" si="22"/>
        <v>0</v>
      </c>
      <c r="CX5" s="44">
        <f>IFERROR(ROUND(-SUM(CQ5,CV5)*'Allocation Detail'!$E$13/12,2),0)</f>
        <v>0</v>
      </c>
      <c r="CY5" s="30">
        <f>IFERROR(ROUND(-SUM(CR5,CT5,CU5)*'Allocation Detail'!$H$13/12,2),0)</f>
        <v>0</v>
      </c>
      <c r="CZ5" s="44">
        <v>0</v>
      </c>
      <c r="DA5" s="30">
        <v>0</v>
      </c>
      <c r="DB5" s="32">
        <v>0</v>
      </c>
      <c r="DC5" s="29">
        <f t="shared" si="54"/>
        <v>0</v>
      </c>
      <c r="DD5" s="31">
        <f t="shared" si="55"/>
        <v>0</v>
      </c>
      <c r="DE5" s="31">
        <f>IFERROR(DF5*('Allocation Detail'!#REF!/'Allocation Detail'!#REF!),0)</f>
        <v>0</v>
      </c>
      <c r="DF5" s="30">
        <f t="shared" si="23"/>
        <v>0</v>
      </c>
      <c r="DG5" s="32">
        <f t="shared" si="24"/>
        <v>0</v>
      </c>
    </row>
    <row r="6" spans="1:113" x14ac:dyDescent="0.2">
      <c r="C6" s="63"/>
      <c r="D6" s="58"/>
      <c r="E6" s="9"/>
      <c r="F6" s="40">
        <f t="shared" si="56"/>
        <v>4</v>
      </c>
      <c r="G6" s="41">
        <f t="shared" si="57"/>
        <v>3</v>
      </c>
      <c r="H6" s="29">
        <f t="shared" si="25"/>
        <v>0</v>
      </c>
      <c r="I6" s="31">
        <f t="shared" si="26"/>
        <v>0</v>
      </c>
      <c r="J6" s="31">
        <f t="shared" si="0"/>
        <v>0</v>
      </c>
      <c r="K6" s="29">
        <f t="shared" si="27"/>
        <v>0</v>
      </c>
      <c r="L6" s="153">
        <f t="shared" si="1"/>
        <v>0</v>
      </c>
      <c r="M6" s="44">
        <f>IFERROR(ROUND(-SUM(H6,L6)*'Allocation Detail'!$E$13/12,2),0)</f>
        <v>0</v>
      </c>
      <c r="N6" s="30">
        <f>IFERROR(ROUND(-SUM(I6,J6,K6)*'Allocation Detail'!$E$13/12,2),0)</f>
        <v>0</v>
      </c>
      <c r="O6" s="44">
        <f t="shared" si="58"/>
        <v>0</v>
      </c>
      <c r="P6" s="30">
        <f t="shared" si="59"/>
        <v>0</v>
      </c>
      <c r="Q6" s="31">
        <f t="shared" si="60"/>
        <v>0</v>
      </c>
      <c r="R6" s="29">
        <f t="shared" si="28"/>
        <v>0</v>
      </c>
      <c r="S6" s="31">
        <f t="shared" si="29"/>
        <v>0</v>
      </c>
      <c r="T6" s="31">
        <f>IFERROR(U6*('Allocation Detail'!#REF!/'Allocation Detail'!#REF!),0)</f>
        <v>0</v>
      </c>
      <c r="U6" s="30">
        <f t="shared" si="2"/>
        <v>0</v>
      </c>
      <c r="V6" s="133">
        <f t="shared" si="30"/>
        <v>0</v>
      </c>
      <c r="W6" s="62" t="e">
        <f t="shared" si="31"/>
        <v>#DIV/0!</v>
      </c>
      <c r="Y6" s="74">
        <f t="shared" si="61"/>
        <v>4</v>
      </c>
      <c r="Z6" s="75">
        <f t="shared" si="61"/>
        <v>3</v>
      </c>
      <c r="AA6" s="76">
        <f t="shared" si="62"/>
        <v>0</v>
      </c>
      <c r="AB6" s="76">
        <f t="shared" si="3"/>
        <v>0</v>
      </c>
      <c r="AC6" s="76">
        <f t="shared" si="32"/>
        <v>0</v>
      </c>
      <c r="AD6" s="76">
        <f t="shared" si="4"/>
        <v>0</v>
      </c>
      <c r="AE6" s="77">
        <f t="shared" si="33"/>
        <v>0</v>
      </c>
      <c r="AF6" s="1">
        <f t="shared" si="34"/>
        <v>0</v>
      </c>
      <c r="AH6" s="40">
        <f t="shared" si="63"/>
        <v>4</v>
      </c>
      <c r="AI6" s="41">
        <f t="shared" si="63"/>
        <v>3</v>
      </c>
      <c r="AJ6" s="29">
        <f t="shared" si="35"/>
        <v>0</v>
      </c>
      <c r="AK6" s="31">
        <f t="shared" si="36"/>
        <v>0</v>
      </c>
      <c r="AL6" s="32">
        <f t="shared" si="5"/>
        <v>0</v>
      </c>
      <c r="AM6" s="31">
        <f t="shared" si="37"/>
        <v>0</v>
      </c>
      <c r="AN6" s="29">
        <f t="shared" si="38"/>
        <v>0</v>
      </c>
      <c r="AO6" s="31">
        <f t="shared" si="6"/>
        <v>0</v>
      </c>
      <c r="AP6" s="30">
        <f t="shared" si="7"/>
        <v>0</v>
      </c>
      <c r="AQ6" s="44">
        <f>IFERROR(ROUND(-SUM(AJ6,AO6)*'Allocation Detail'!$E$13/12,2),0)</f>
        <v>0</v>
      </c>
      <c r="AR6" s="162">
        <f>IFERROR(ROUND(-SUM(AK6,AM6,AN6)*'Allocation Detail'!$H$13/12,2),0)</f>
        <v>0</v>
      </c>
      <c r="AS6" s="44">
        <v>0</v>
      </c>
      <c r="AT6" s="30">
        <v>0</v>
      </c>
      <c r="AU6" s="32">
        <v>0</v>
      </c>
      <c r="AV6" s="31">
        <f t="shared" si="39"/>
        <v>0</v>
      </c>
      <c r="AW6" s="31">
        <f t="shared" si="40"/>
        <v>0</v>
      </c>
      <c r="AX6" s="31">
        <f>IFERROR(AY6*('Allocation Detail'!#REF!/'Allocation Detail'!#REF!),0)</f>
        <v>0</v>
      </c>
      <c r="AY6" s="30">
        <f t="shared" si="8"/>
        <v>0</v>
      </c>
      <c r="AZ6" s="32">
        <f t="shared" si="41"/>
        <v>0</v>
      </c>
      <c r="BB6" s="40">
        <f t="shared" ref="BB6:BC6" si="71">BB5+1</f>
        <v>4</v>
      </c>
      <c r="BC6" s="41">
        <f t="shared" si="71"/>
        <v>3</v>
      </c>
      <c r="BD6" s="29">
        <f t="shared" si="42"/>
        <v>0</v>
      </c>
      <c r="BE6" s="31">
        <f t="shared" si="43"/>
        <v>0</v>
      </c>
      <c r="BF6" s="32">
        <f t="shared" si="9"/>
        <v>0</v>
      </c>
      <c r="BG6" s="31">
        <f t="shared" si="10"/>
        <v>0</v>
      </c>
      <c r="BH6" s="29">
        <f t="shared" si="65"/>
        <v>0</v>
      </c>
      <c r="BI6" s="31">
        <f t="shared" si="44"/>
        <v>0</v>
      </c>
      <c r="BJ6" s="30">
        <f t="shared" si="11"/>
        <v>0</v>
      </c>
      <c r="BK6" s="44">
        <f>IFERROR(ROUND(-SUM(BD6,BI6)*'Allocation Detail'!$E$13/12,2),0)</f>
        <v>0</v>
      </c>
      <c r="BL6" s="162">
        <f>IFERROR(ROUND(-SUM(BE6,BG6,BH6)*'Allocation Detail'!$H$13/12,2),0)</f>
        <v>0</v>
      </c>
      <c r="BM6" s="44">
        <v>0</v>
      </c>
      <c r="BN6" s="30">
        <v>0</v>
      </c>
      <c r="BO6" s="31">
        <f t="shared" si="66"/>
        <v>0</v>
      </c>
      <c r="BP6" s="29">
        <f t="shared" si="45"/>
        <v>0</v>
      </c>
      <c r="BQ6" s="31">
        <f t="shared" si="46"/>
        <v>0</v>
      </c>
      <c r="BR6" s="31">
        <f>IFERROR(BS6*('Allocation Detail'!#REF!/'Allocation Detail'!#REF!),0)</f>
        <v>0</v>
      </c>
      <c r="BS6" s="30">
        <f t="shared" si="12"/>
        <v>0</v>
      </c>
      <c r="BT6" s="32">
        <f t="shared" si="13"/>
        <v>0</v>
      </c>
      <c r="BU6" s="31"/>
      <c r="BV6" s="40">
        <f t="shared" si="67"/>
        <v>4</v>
      </c>
      <c r="BW6" s="41">
        <f t="shared" si="67"/>
        <v>3</v>
      </c>
      <c r="BX6" s="29">
        <f t="shared" si="47"/>
        <v>0</v>
      </c>
      <c r="BY6" s="31">
        <f t="shared" si="48"/>
        <v>0</v>
      </c>
      <c r="BZ6" s="32">
        <f t="shared" si="14"/>
        <v>0</v>
      </c>
      <c r="CA6" s="31">
        <f t="shared" si="15"/>
        <v>0</v>
      </c>
      <c r="CB6" s="29">
        <f t="shared" si="49"/>
        <v>0</v>
      </c>
      <c r="CC6" s="31">
        <f t="shared" si="16"/>
        <v>0</v>
      </c>
      <c r="CD6" s="44">
        <f>IFERROR(ROUND(-SUM(BX6,CC6)*'Allocation Detail'!$E$13/12,2),0)</f>
        <v>0</v>
      </c>
      <c r="CE6" s="30">
        <f>IFERROR(ROUND(-SUM(BY6,CA6,CB6)*'Allocation Detail'!$H$13/12,2),0)</f>
        <v>0</v>
      </c>
      <c r="CF6" s="44">
        <v>0</v>
      </c>
      <c r="CG6" s="30">
        <v>0</v>
      </c>
      <c r="CH6" s="31">
        <f t="shared" si="50"/>
        <v>0</v>
      </c>
      <c r="CI6" s="29">
        <f t="shared" si="68"/>
        <v>0</v>
      </c>
      <c r="CJ6" s="31">
        <f t="shared" si="69"/>
        <v>0</v>
      </c>
      <c r="CK6" s="31">
        <f>IFERROR(CL6*('Allocation Detail'!#REF!/'Allocation Detail'!#REF!),0)</f>
        <v>0</v>
      </c>
      <c r="CL6" s="30">
        <f t="shared" si="17"/>
        <v>0</v>
      </c>
      <c r="CM6" s="32">
        <f t="shared" si="18"/>
        <v>0</v>
      </c>
      <c r="CO6" s="40">
        <f t="shared" si="70"/>
        <v>4</v>
      </c>
      <c r="CP6" s="41">
        <f t="shared" si="70"/>
        <v>3</v>
      </c>
      <c r="CQ6" s="29">
        <f t="shared" si="51"/>
        <v>0</v>
      </c>
      <c r="CR6" s="31">
        <f t="shared" si="52"/>
        <v>0</v>
      </c>
      <c r="CS6" s="32">
        <f t="shared" si="19"/>
        <v>0</v>
      </c>
      <c r="CT6" s="31">
        <f t="shared" si="20"/>
        <v>0</v>
      </c>
      <c r="CU6" s="29">
        <f t="shared" si="53"/>
        <v>0</v>
      </c>
      <c r="CV6" s="31">
        <f t="shared" si="21"/>
        <v>0</v>
      </c>
      <c r="CW6" s="30">
        <f t="shared" si="22"/>
        <v>0</v>
      </c>
      <c r="CX6" s="44">
        <f>IFERROR(ROUND(-SUM(CQ6,CV6)*'Allocation Detail'!$E$13/12,2),0)</f>
        <v>0</v>
      </c>
      <c r="CY6" s="30">
        <f>IFERROR(ROUND(-SUM(CR6,CT6,CU6)*'Allocation Detail'!$H$13/12,2),0)</f>
        <v>0</v>
      </c>
      <c r="CZ6" s="44">
        <v>0</v>
      </c>
      <c r="DA6" s="30">
        <v>0</v>
      </c>
      <c r="DB6" s="32">
        <v>0</v>
      </c>
      <c r="DC6" s="29">
        <f t="shared" si="54"/>
        <v>0</v>
      </c>
      <c r="DD6" s="31">
        <f t="shared" si="55"/>
        <v>0</v>
      </c>
      <c r="DE6" s="31">
        <f>IFERROR(DF6*('Allocation Detail'!#REF!/'Allocation Detail'!#REF!),0)</f>
        <v>0</v>
      </c>
      <c r="DF6" s="30">
        <f t="shared" si="23"/>
        <v>0</v>
      </c>
      <c r="DG6" s="32">
        <f t="shared" si="24"/>
        <v>0</v>
      </c>
    </row>
    <row r="7" spans="1:113" x14ac:dyDescent="0.2">
      <c r="A7" s="6" t="s">
        <v>0</v>
      </c>
      <c r="C7" s="3"/>
      <c r="D7" s="9"/>
      <c r="E7" s="9"/>
      <c r="F7" s="40">
        <f t="shared" si="56"/>
        <v>5</v>
      </c>
      <c r="G7" s="41">
        <f t="shared" si="57"/>
        <v>4</v>
      </c>
      <c r="H7" s="29">
        <f t="shared" si="25"/>
        <v>0</v>
      </c>
      <c r="I7" s="31">
        <f t="shared" si="26"/>
        <v>0</v>
      </c>
      <c r="J7" s="31">
        <f t="shared" si="0"/>
        <v>0</v>
      </c>
      <c r="K7" s="29">
        <f t="shared" si="27"/>
        <v>0</v>
      </c>
      <c r="L7" s="153">
        <f t="shared" si="1"/>
        <v>0</v>
      </c>
      <c r="M7" s="44">
        <f>IFERROR(ROUND(-SUM(H7,L7)*'Allocation Detail'!$E$13/12,2),0)</f>
        <v>0</v>
      </c>
      <c r="N7" s="30">
        <f>IFERROR(ROUND(-SUM(I7,J7,K7)*'Allocation Detail'!$E$13/12,2),0)</f>
        <v>0</v>
      </c>
      <c r="O7" s="44">
        <f t="shared" si="58"/>
        <v>0</v>
      </c>
      <c r="P7" s="30">
        <f t="shared" si="59"/>
        <v>0</v>
      </c>
      <c r="Q7" s="31">
        <f t="shared" si="60"/>
        <v>0</v>
      </c>
      <c r="R7" s="29">
        <f t="shared" si="28"/>
        <v>0</v>
      </c>
      <c r="S7" s="31">
        <f t="shared" si="29"/>
        <v>0</v>
      </c>
      <c r="T7" s="31">
        <f>IFERROR(U7*('Allocation Detail'!#REF!/'Allocation Detail'!#REF!),0)</f>
        <v>0</v>
      </c>
      <c r="U7" s="30">
        <f t="shared" si="2"/>
        <v>0</v>
      </c>
      <c r="V7" s="133">
        <f t="shared" si="30"/>
        <v>0</v>
      </c>
      <c r="W7" s="62" t="e">
        <f t="shared" si="31"/>
        <v>#DIV/0!</v>
      </c>
      <c r="Y7" s="74">
        <f t="shared" si="61"/>
        <v>5</v>
      </c>
      <c r="Z7" s="75">
        <f t="shared" si="61"/>
        <v>4</v>
      </c>
      <c r="AA7" s="76">
        <f t="shared" si="62"/>
        <v>0</v>
      </c>
      <c r="AB7" s="76">
        <f t="shared" si="3"/>
        <v>0</v>
      </c>
      <c r="AC7" s="76">
        <f t="shared" si="32"/>
        <v>0</v>
      </c>
      <c r="AD7" s="76">
        <f t="shared" si="4"/>
        <v>0</v>
      </c>
      <c r="AE7" s="77">
        <f t="shared" si="33"/>
        <v>0</v>
      </c>
      <c r="AF7" s="1">
        <f t="shared" si="34"/>
        <v>0</v>
      </c>
      <c r="AH7" s="40">
        <f t="shared" si="63"/>
        <v>5</v>
      </c>
      <c r="AI7" s="41">
        <f t="shared" si="63"/>
        <v>4</v>
      </c>
      <c r="AJ7" s="29">
        <f t="shared" si="35"/>
        <v>0</v>
      </c>
      <c r="AK7" s="31">
        <f t="shared" si="36"/>
        <v>0</v>
      </c>
      <c r="AL7" s="32">
        <f t="shared" si="5"/>
        <v>0</v>
      </c>
      <c r="AM7" s="31">
        <f t="shared" si="37"/>
        <v>0</v>
      </c>
      <c r="AN7" s="29">
        <f t="shared" si="38"/>
        <v>0</v>
      </c>
      <c r="AO7" s="31">
        <f t="shared" si="6"/>
        <v>0</v>
      </c>
      <c r="AP7" s="30">
        <f t="shared" si="7"/>
        <v>0</v>
      </c>
      <c r="AQ7" s="44">
        <f>IFERROR(ROUND(-SUM(AJ7,AO7)*'Allocation Detail'!$E$13/12,2),0)</f>
        <v>0</v>
      </c>
      <c r="AR7" s="162">
        <f>IFERROR(ROUND(-SUM(AK7,AM7,AN7)*'Allocation Detail'!$H$13/12,2),0)</f>
        <v>0</v>
      </c>
      <c r="AS7" s="44">
        <v>0</v>
      </c>
      <c r="AT7" s="30">
        <v>0</v>
      </c>
      <c r="AU7" s="32">
        <v>0</v>
      </c>
      <c r="AV7" s="31">
        <f t="shared" si="39"/>
        <v>0</v>
      </c>
      <c r="AW7" s="31">
        <f t="shared" si="40"/>
        <v>0</v>
      </c>
      <c r="AX7" s="31">
        <f>IFERROR(AY7*('Allocation Detail'!#REF!/'Allocation Detail'!#REF!),0)</f>
        <v>0</v>
      </c>
      <c r="AY7" s="30">
        <f t="shared" si="8"/>
        <v>0</v>
      </c>
      <c r="AZ7" s="32">
        <f t="shared" si="41"/>
        <v>0</v>
      </c>
      <c r="BB7" s="40">
        <f t="shared" ref="BB7:BC7" si="72">BB6+1</f>
        <v>5</v>
      </c>
      <c r="BC7" s="41">
        <f t="shared" si="72"/>
        <v>4</v>
      </c>
      <c r="BD7" s="29">
        <f t="shared" si="42"/>
        <v>0</v>
      </c>
      <c r="BE7" s="31">
        <f t="shared" si="43"/>
        <v>0</v>
      </c>
      <c r="BF7" s="32">
        <f t="shared" si="9"/>
        <v>0</v>
      </c>
      <c r="BG7" s="31">
        <f t="shared" si="10"/>
        <v>0</v>
      </c>
      <c r="BH7" s="29">
        <f t="shared" si="65"/>
        <v>0</v>
      </c>
      <c r="BI7" s="31">
        <f t="shared" si="44"/>
        <v>0</v>
      </c>
      <c r="BJ7" s="30">
        <f t="shared" si="11"/>
        <v>0</v>
      </c>
      <c r="BK7" s="44">
        <f>IFERROR(ROUND(-SUM(BD7,BI7)*'Allocation Detail'!$E$13/12,2),0)</f>
        <v>0</v>
      </c>
      <c r="BL7" s="162">
        <f>IFERROR(ROUND(-SUM(BE7,BG7,BH7)*'Allocation Detail'!$H$13/12,2),0)</f>
        <v>0</v>
      </c>
      <c r="BM7" s="44">
        <v>0</v>
      </c>
      <c r="BN7" s="30">
        <v>0</v>
      </c>
      <c r="BO7" s="31">
        <f t="shared" si="66"/>
        <v>0</v>
      </c>
      <c r="BP7" s="29">
        <f t="shared" si="45"/>
        <v>0</v>
      </c>
      <c r="BQ7" s="31">
        <f t="shared" si="46"/>
        <v>0</v>
      </c>
      <c r="BR7" s="31">
        <f>IFERROR(BS7*('Allocation Detail'!#REF!/'Allocation Detail'!#REF!),0)</f>
        <v>0</v>
      </c>
      <c r="BS7" s="30">
        <f t="shared" si="12"/>
        <v>0</v>
      </c>
      <c r="BT7" s="32">
        <f t="shared" si="13"/>
        <v>0</v>
      </c>
      <c r="BU7" s="31"/>
      <c r="BV7" s="40">
        <f t="shared" si="67"/>
        <v>5</v>
      </c>
      <c r="BW7" s="41">
        <f t="shared" si="67"/>
        <v>4</v>
      </c>
      <c r="BX7" s="29">
        <f t="shared" si="47"/>
        <v>0</v>
      </c>
      <c r="BY7" s="31">
        <f t="shared" si="48"/>
        <v>0</v>
      </c>
      <c r="BZ7" s="32">
        <f t="shared" si="14"/>
        <v>0</v>
      </c>
      <c r="CA7" s="31">
        <f t="shared" si="15"/>
        <v>0</v>
      </c>
      <c r="CB7" s="29">
        <f t="shared" si="49"/>
        <v>0</v>
      </c>
      <c r="CC7" s="31">
        <f t="shared" si="16"/>
        <v>0</v>
      </c>
      <c r="CD7" s="44">
        <f>IFERROR(ROUND(-SUM(BX7,CC7)*'Allocation Detail'!$E$13/12,2),0)</f>
        <v>0</v>
      </c>
      <c r="CE7" s="30">
        <f>IFERROR(ROUND(-SUM(BY7,CA7,CB7)*'Allocation Detail'!$H$13/12,2),0)</f>
        <v>0</v>
      </c>
      <c r="CF7" s="44">
        <v>0</v>
      </c>
      <c r="CG7" s="30">
        <v>0</v>
      </c>
      <c r="CH7" s="31">
        <f t="shared" si="50"/>
        <v>0</v>
      </c>
      <c r="CI7" s="29">
        <f t="shared" si="68"/>
        <v>0</v>
      </c>
      <c r="CJ7" s="31">
        <f t="shared" si="69"/>
        <v>0</v>
      </c>
      <c r="CK7" s="31">
        <f>IFERROR(CL7*('Allocation Detail'!#REF!/'Allocation Detail'!#REF!),0)</f>
        <v>0</v>
      </c>
      <c r="CL7" s="30">
        <f t="shared" si="17"/>
        <v>0</v>
      </c>
      <c r="CM7" s="32">
        <f t="shared" si="18"/>
        <v>0</v>
      </c>
      <c r="CO7" s="40">
        <f t="shared" si="70"/>
        <v>5</v>
      </c>
      <c r="CP7" s="41">
        <f t="shared" si="70"/>
        <v>4</v>
      </c>
      <c r="CQ7" s="29">
        <f t="shared" si="51"/>
        <v>0</v>
      </c>
      <c r="CR7" s="31">
        <f t="shared" si="52"/>
        <v>0</v>
      </c>
      <c r="CS7" s="32">
        <f t="shared" si="19"/>
        <v>0</v>
      </c>
      <c r="CT7" s="31">
        <f t="shared" si="20"/>
        <v>0</v>
      </c>
      <c r="CU7" s="29">
        <f t="shared" si="53"/>
        <v>0</v>
      </c>
      <c r="CV7" s="31">
        <f t="shared" si="21"/>
        <v>0</v>
      </c>
      <c r="CW7" s="30">
        <f t="shared" si="22"/>
        <v>0</v>
      </c>
      <c r="CX7" s="44">
        <f>IFERROR(ROUND(-SUM(CQ7,CV7)*'Allocation Detail'!$E$13/12,2),0)</f>
        <v>0</v>
      </c>
      <c r="CY7" s="30">
        <f>IFERROR(ROUND(-SUM(CR7,CT7,CU7)*'Allocation Detail'!$H$13/12,2),0)</f>
        <v>0</v>
      </c>
      <c r="CZ7" s="44">
        <v>0</v>
      </c>
      <c r="DA7" s="30">
        <v>0</v>
      </c>
      <c r="DB7" s="32">
        <v>0</v>
      </c>
      <c r="DC7" s="29">
        <f t="shared" si="54"/>
        <v>0</v>
      </c>
      <c r="DD7" s="31">
        <f t="shared" si="55"/>
        <v>0</v>
      </c>
      <c r="DE7" s="31">
        <f>IFERROR(DF7*('Allocation Detail'!#REF!/'Allocation Detail'!#REF!),0)</f>
        <v>0</v>
      </c>
      <c r="DF7" s="30">
        <f t="shared" si="23"/>
        <v>0</v>
      </c>
      <c r="DG7" s="32">
        <f t="shared" si="24"/>
        <v>0</v>
      </c>
    </row>
    <row r="8" spans="1:113" x14ac:dyDescent="0.2">
      <c r="A8" s="1" t="s">
        <v>6</v>
      </c>
      <c r="D8" s="82">
        <f>'Ashburton EAC'!E7</f>
        <v>0</v>
      </c>
      <c r="E8" s="9"/>
      <c r="F8" s="40">
        <f t="shared" si="56"/>
        <v>6</v>
      </c>
      <c r="G8" s="41">
        <f t="shared" si="57"/>
        <v>5</v>
      </c>
      <c r="H8" s="29">
        <f t="shared" si="25"/>
        <v>0</v>
      </c>
      <c r="I8" s="31">
        <f t="shared" si="26"/>
        <v>0</v>
      </c>
      <c r="J8" s="31">
        <f t="shared" si="0"/>
        <v>0</v>
      </c>
      <c r="K8" s="29">
        <f t="shared" si="27"/>
        <v>0</v>
      </c>
      <c r="L8" s="153">
        <f t="shared" si="1"/>
        <v>0</v>
      </c>
      <c r="M8" s="44">
        <f>IFERROR(ROUND(-SUM(H8,L8)*'Allocation Detail'!$E$13/12,2),0)</f>
        <v>0</v>
      </c>
      <c r="N8" s="30">
        <f>IFERROR(ROUND(-SUM(I8,J8,K8)*'Allocation Detail'!$E$13/12,2),0)</f>
        <v>0</v>
      </c>
      <c r="O8" s="44">
        <f t="shared" si="58"/>
        <v>0</v>
      </c>
      <c r="P8" s="30">
        <f t="shared" si="59"/>
        <v>0</v>
      </c>
      <c r="Q8" s="31">
        <f t="shared" si="60"/>
        <v>0</v>
      </c>
      <c r="R8" s="29">
        <f t="shared" si="28"/>
        <v>0</v>
      </c>
      <c r="S8" s="31">
        <f t="shared" si="29"/>
        <v>0</v>
      </c>
      <c r="T8" s="31">
        <f>IFERROR(U8*('Allocation Detail'!#REF!/'Allocation Detail'!#REF!),0)</f>
        <v>0</v>
      </c>
      <c r="U8" s="30">
        <f t="shared" si="2"/>
        <v>0</v>
      </c>
      <c r="V8" s="133">
        <f t="shared" si="30"/>
        <v>0</v>
      </c>
      <c r="W8" s="62" t="e">
        <f t="shared" si="31"/>
        <v>#DIV/0!</v>
      </c>
      <c r="Y8" s="74">
        <f t="shared" si="61"/>
        <v>6</v>
      </c>
      <c r="Z8" s="75">
        <f t="shared" si="61"/>
        <v>5</v>
      </c>
      <c r="AA8" s="76">
        <f t="shared" si="62"/>
        <v>0</v>
      </c>
      <c r="AB8" s="76">
        <f t="shared" si="3"/>
        <v>0</v>
      </c>
      <c r="AC8" s="76">
        <f t="shared" si="32"/>
        <v>0</v>
      </c>
      <c r="AD8" s="76">
        <f t="shared" si="4"/>
        <v>0</v>
      </c>
      <c r="AE8" s="77">
        <f t="shared" si="33"/>
        <v>0</v>
      </c>
      <c r="AF8" s="1">
        <f t="shared" si="34"/>
        <v>0</v>
      </c>
      <c r="AH8" s="40">
        <f t="shared" si="63"/>
        <v>6</v>
      </c>
      <c r="AI8" s="41">
        <f t="shared" si="63"/>
        <v>5</v>
      </c>
      <c r="AJ8" s="29">
        <f t="shared" si="35"/>
        <v>0</v>
      </c>
      <c r="AK8" s="31">
        <f t="shared" si="36"/>
        <v>0</v>
      </c>
      <c r="AL8" s="32">
        <f t="shared" si="5"/>
        <v>0</v>
      </c>
      <c r="AM8" s="31">
        <f t="shared" si="37"/>
        <v>0</v>
      </c>
      <c r="AN8" s="29">
        <f t="shared" si="38"/>
        <v>0</v>
      </c>
      <c r="AO8" s="31">
        <f t="shared" si="6"/>
        <v>0</v>
      </c>
      <c r="AP8" s="30">
        <f t="shared" si="7"/>
        <v>0</v>
      </c>
      <c r="AQ8" s="44">
        <f>IFERROR(ROUND(-SUM(AJ8,AO8)*'Allocation Detail'!$E$13/12,2),0)</f>
        <v>0</v>
      </c>
      <c r="AR8" s="162">
        <f>IFERROR(ROUND(-SUM(AK8,AM8,AN8)*'Allocation Detail'!$H$13/12,2),0)</f>
        <v>0</v>
      </c>
      <c r="AS8" s="44">
        <v>0</v>
      </c>
      <c r="AT8" s="30">
        <v>0</v>
      </c>
      <c r="AU8" s="32">
        <v>0</v>
      </c>
      <c r="AV8" s="31">
        <f t="shared" si="39"/>
        <v>0</v>
      </c>
      <c r="AW8" s="31">
        <f t="shared" si="40"/>
        <v>0</v>
      </c>
      <c r="AX8" s="31">
        <f>IFERROR(AY8*('Allocation Detail'!#REF!/'Allocation Detail'!#REF!),0)</f>
        <v>0</v>
      </c>
      <c r="AY8" s="30">
        <f t="shared" si="8"/>
        <v>0</v>
      </c>
      <c r="AZ8" s="32">
        <f t="shared" si="41"/>
        <v>0</v>
      </c>
      <c r="BB8" s="40">
        <f t="shared" ref="BB8:BC8" si="73">BB7+1</f>
        <v>6</v>
      </c>
      <c r="BC8" s="41">
        <f t="shared" si="73"/>
        <v>5</v>
      </c>
      <c r="BD8" s="29">
        <f t="shared" si="42"/>
        <v>0</v>
      </c>
      <c r="BE8" s="31">
        <f t="shared" si="43"/>
        <v>0</v>
      </c>
      <c r="BF8" s="32">
        <f t="shared" si="9"/>
        <v>0</v>
      </c>
      <c r="BG8" s="31">
        <f t="shared" si="10"/>
        <v>0</v>
      </c>
      <c r="BH8" s="29">
        <f t="shared" si="65"/>
        <v>0</v>
      </c>
      <c r="BI8" s="31">
        <f t="shared" si="44"/>
        <v>0</v>
      </c>
      <c r="BJ8" s="30">
        <f t="shared" si="11"/>
        <v>0</v>
      </c>
      <c r="BK8" s="44">
        <f>IFERROR(ROUND(-SUM(BD8,BI8)*'Allocation Detail'!$E$13/12,2),0)</f>
        <v>0</v>
      </c>
      <c r="BL8" s="162">
        <f>IFERROR(ROUND(-SUM(BE8,BG8,BH8)*'Allocation Detail'!$H$13/12,2),0)</f>
        <v>0</v>
      </c>
      <c r="BM8" s="44">
        <v>0</v>
      </c>
      <c r="BN8" s="30">
        <v>0</v>
      </c>
      <c r="BO8" s="31">
        <f t="shared" si="66"/>
        <v>0</v>
      </c>
      <c r="BP8" s="29">
        <f t="shared" si="45"/>
        <v>0</v>
      </c>
      <c r="BQ8" s="31">
        <f t="shared" si="46"/>
        <v>0</v>
      </c>
      <c r="BR8" s="31">
        <f>IFERROR(BS8*('Allocation Detail'!#REF!/'Allocation Detail'!#REF!),0)</f>
        <v>0</v>
      </c>
      <c r="BS8" s="30">
        <f t="shared" si="12"/>
        <v>0</v>
      </c>
      <c r="BT8" s="32">
        <f t="shared" si="13"/>
        <v>0</v>
      </c>
      <c r="BU8" s="31"/>
      <c r="BV8" s="40">
        <f t="shared" si="67"/>
        <v>6</v>
      </c>
      <c r="BW8" s="41">
        <f t="shared" si="67"/>
        <v>5</v>
      </c>
      <c r="BX8" s="29">
        <f t="shared" si="47"/>
        <v>0</v>
      </c>
      <c r="BY8" s="31">
        <f t="shared" si="48"/>
        <v>0</v>
      </c>
      <c r="BZ8" s="32">
        <f t="shared" si="14"/>
        <v>0</v>
      </c>
      <c r="CA8" s="31">
        <f t="shared" si="15"/>
        <v>0</v>
      </c>
      <c r="CB8" s="29">
        <f t="shared" si="49"/>
        <v>0</v>
      </c>
      <c r="CC8" s="31">
        <f t="shared" si="16"/>
        <v>0</v>
      </c>
      <c r="CD8" s="44">
        <f>IFERROR(ROUND(-SUM(BX8,CC8)*'Allocation Detail'!$E$13/12,2),0)</f>
        <v>0</v>
      </c>
      <c r="CE8" s="30">
        <f>IFERROR(ROUND(-SUM(BY8,CA8,CB8)*'Allocation Detail'!$H$13/12,2),0)</f>
        <v>0</v>
      </c>
      <c r="CF8" s="44">
        <v>0</v>
      </c>
      <c r="CG8" s="30">
        <v>0</v>
      </c>
      <c r="CH8" s="31">
        <f t="shared" si="50"/>
        <v>0</v>
      </c>
      <c r="CI8" s="29">
        <f t="shared" si="68"/>
        <v>0</v>
      </c>
      <c r="CJ8" s="31">
        <f t="shared" si="69"/>
        <v>0</v>
      </c>
      <c r="CK8" s="31">
        <f>IFERROR(CL8*('Allocation Detail'!#REF!/'Allocation Detail'!#REF!),0)</f>
        <v>0</v>
      </c>
      <c r="CL8" s="30">
        <f t="shared" si="17"/>
        <v>0</v>
      </c>
      <c r="CM8" s="32">
        <f t="shared" si="18"/>
        <v>0</v>
      </c>
      <c r="CO8" s="40">
        <f t="shared" si="70"/>
        <v>6</v>
      </c>
      <c r="CP8" s="41">
        <f t="shared" si="70"/>
        <v>5</v>
      </c>
      <c r="CQ8" s="29">
        <f t="shared" si="51"/>
        <v>0</v>
      </c>
      <c r="CR8" s="31">
        <f t="shared" si="52"/>
        <v>0</v>
      </c>
      <c r="CS8" s="32">
        <f t="shared" si="19"/>
        <v>0</v>
      </c>
      <c r="CT8" s="31">
        <f t="shared" si="20"/>
        <v>0</v>
      </c>
      <c r="CU8" s="29">
        <f t="shared" si="53"/>
        <v>0</v>
      </c>
      <c r="CV8" s="31">
        <f t="shared" si="21"/>
        <v>0</v>
      </c>
      <c r="CW8" s="30">
        <f t="shared" si="22"/>
        <v>0</v>
      </c>
      <c r="CX8" s="44">
        <f>IFERROR(ROUND(-SUM(CQ8,CV8)*'Allocation Detail'!$E$13/12,2),0)</f>
        <v>0</v>
      </c>
      <c r="CY8" s="30">
        <f>IFERROR(ROUND(-SUM(CR8,CT8,CU8)*'Allocation Detail'!$H$13/12,2),0)</f>
        <v>0</v>
      </c>
      <c r="CZ8" s="44">
        <v>0</v>
      </c>
      <c r="DA8" s="30">
        <v>0</v>
      </c>
      <c r="DB8" s="32">
        <v>0</v>
      </c>
      <c r="DC8" s="29">
        <f t="shared" si="54"/>
        <v>0</v>
      </c>
      <c r="DD8" s="31">
        <f t="shared" si="55"/>
        <v>0</v>
      </c>
      <c r="DE8" s="31">
        <f>IFERROR(DF8*('Allocation Detail'!#REF!/'Allocation Detail'!#REF!),0)</f>
        <v>0</v>
      </c>
      <c r="DF8" s="30">
        <f t="shared" si="23"/>
        <v>0</v>
      </c>
      <c r="DG8" s="32">
        <f t="shared" si="24"/>
        <v>0</v>
      </c>
    </row>
    <row r="9" spans="1:113" x14ac:dyDescent="0.2">
      <c r="A9" s="1" t="s">
        <v>19</v>
      </c>
      <c r="B9" s="8">
        <f>'Ashburton EAC'!E8</f>
        <v>0</v>
      </c>
      <c r="C9" s="157">
        <v>0.15</v>
      </c>
      <c r="D9" s="9">
        <f>B9*D8*(1+C9)</f>
        <v>0</v>
      </c>
      <c r="E9" s="9"/>
      <c r="F9" s="40">
        <f t="shared" si="56"/>
        <v>7</v>
      </c>
      <c r="G9" s="41">
        <f t="shared" si="57"/>
        <v>6</v>
      </c>
      <c r="H9" s="29">
        <f t="shared" si="25"/>
        <v>0</v>
      </c>
      <c r="I9" s="31">
        <f t="shared" si="26"/>
        <v>0</v>
      </c>
      <c r="J9" s="31">
        <f t="shared" si="0"/>
        <v>0</v>
      </c>
      <c r="K9" s="29">
        <f t="shared" si="27"/>
        <v>0</v>
      </c>
      <c r="L9" s="153">
        <f t="shared" si="1"/>
        <v>0</v>
      </c>
      <c r="M9" s="44">
        <f>IFERROR(ROUND(-SUM(H9,L9)*'Allocation Detail'!$E$13/12,2),0)</f>
        <v>0</v>
      </c>
      <c r="N9" s="30">
        <f>IFERROR(ROUND(-SUM(I9,J9,K9)*'Allocation Detail'!$E$13/12,2),0)</f>
        <v>0</v>
      </c>
      <c r="O9" s="44">
        <f t="shared" si="58"/>
        <v>0</v>
      </c>
      <c r="P9" s="30">
        <f t="shared" si="59"/>
        <v>0</v>
      </c>
      <c r="Q9" s="31">
        <f t="shared" si="60"/>
        <v>0</v>
      </c>
      <c r="R9" s="29">
        <f t="shared" si="28"/>
        <v>0</v>
      </c>
      <c r="S9" s="31">
        <f t="shared" si="29"/>
        <v>0</v>
      </c>
      <c r="T9" s="31">
        <f>IFERROR(U9*('Allocation Detail'!#REF!/'Allocation Detail'!#REF!),0)</f>
        <v>0</v>
      </c>
      <c r="U9" s="30">
        <f t="shared" si="2"/>
        <v>0</v>
      </c>
      <c r="V9" s="133">
        <f t="shared" si="30"/>
        <v>0</v>
      </c>
      <c r="W9" s="62" t="e">
        <f t="shared" si="31"/>
        <v>#DIV/0!</v>
      </c>
      <c r="Y9" s="74">
        <f t="shared" si="61"/>
        <v>7</v>
      </c>
      <c r="Z9" s="75">
        <f t="shared" si="61"/>
        <v>6</v>
      </c>
      <c r="AA9" s="76">
        <f t="shared" si="62"/>
        <v>0</v>
      </c>
      <c r="AB9" s="76">
        <f t="shared" si="3"/>
        <v>0</v>
      </c>
      <c r="AC9" s="76">
        <f t="shared" si="32"/>
        <v>0</v>
      </c>
      <c r="AD9" s="76">
        <f t="shared" si="4"/>
        <v>0</v>
      </c>
      <c r="AE9" s="77">
        <f t="shared" si="33"/>
        <v>0</v>
      </c>
      <c r="AF9" s="1">
        <f t="shared" si="34"/>
        <v>0</v>
      </c>
      <c r="AH9" s="40">
        <f t="shared" si="63"/>
        <v>7</v>
      </c>
      <c r="AI9" s="41">
        <f t="shared" si="63"/>
        <v>6</v>
      </c>
      <c r="AJ9" s="29">
        <f t="shared" si="35"/>
        <v>0</v>
      </c>
      <c r="AK9" s="31">
        <f t="shared" si="36"/>
        <v>0</v>
      </c>
      <c r="AL9" s="32">
        <f t="shared" si="5"/>
        <v>0</v>
      </c>
      <c r="AM9" s="31">
        <f t="shared" si="37"/>
        <v>0</v>
      </c>
      <c r="AN9" s="29">
        <f t="shared" si="38"/>
        <v>0</v>
      </c>
      <c r="AO9" s="31">
        <f t="shared" si="6"/>
        <v>0</v>
      </c>
      <c r="AP9" s="30">
        <f t="shared" si="7"/>
        <v>0</v>
      </c>
      <c r="AQ9" s="44">
        <f>IFERROR(ROUND(-SUM(AJ9,AO9)*'Allocation Detail'!$E$13/12,2),0)</f>
        <v>0</v>
      </c>
      <c r="AR9" s="162">
        <f>IFERROR(ROUND(-SUM(AK9,AM9,AN9)*'Allocation Detail'!$H$13/12,2),0)</f>
        <v>0</v>
      </c>
      <c r="AS9" s="44">
        <v>0</v>
      </c>
      <c r="AT9" s="30">
        <v>0</v>
      </c>
      <c r="AU9" s="32">
        <v>0</v>
      </c>
      <c r="AV9" s="31">
        <f t="shared" si="39"/>
        <v>0</v>
      </c>
      <c r="AW9" s="31">
        <f t="shared" si="40"/>
        <v>0</v>
      </c>
      <c r="AX9" s="31">
        <f>IFERROR(AY9*('Allocation Detail'!#REF!/'Allocation Detail'!#REF!),0)</f>
        <v>0</v>
      </c>
      <c r="AY9" s="30">
        <f t="shared" si="8"/>
        <v>0</v>
      </c>
      <c r="AZ9" s="32">
        <f t="shared" si="41"/>
        <v>0</v>
      </c>
      <c r="BB9" s="40">
        <f t="shared" ref="BB9:BC9" si="74">BB8+1</f>
        <v>7</v>
      </c>
      <c r="BC9" s="41">
        <f t="shared" si="74"/>
        <v>6</v>
      </c>
      <c r="BD9" s="29">
        <f t="shared" si="42"/>
        <v>0</v>
      </c>
      <c r="BE9" s="31">
        <f t="shared" si="43"/>
        <v>0</v>
      </c>
      <c r="BF9" s="32">
        <f t="shared" si="9"/>
        <v>0</v>
      </c>
      <c r="BG9" s="31">
        <f t="shared" si="10"/>
        <v>0</v>
      </c>
      <c r="BH9" s="29">
        <f t="shared" si="65"/>
        <v>0</v>
      </c>
      <c r="BI9" s="31">
        <f t="shared" si="44"/>
        <v>0</v>
      </c>
      <c r="BJ9" s="30">
        <f t="shared" si="11"/>
        <v>0</v>
      </c>
      <c r="BK9" s="44">
        <f>IFERROR(ROUND(-SUM(BD9,BI9)*'Allocation Detail'!$E$13/12,2),0)</f>
        <v>0</v>
      </c>
      <c r="BL9" s="162">
        <f>IFERROR(ROUND(-SUM(BE9,BG9,BH9)*'Allocation Detail'!$H$13/12,2),0)</f>
        <v>0</v>
      </c>
      <c r="BM9" s="44">
        <v>0</v>
      </c>
      <c r="BN9" s="30">
        <v>0</v>
      </c>
      <c r="BO9" s="31">
        <f t="shared" si="66"/>
        <v>0</v>
      </c>
      <c r="BP9" s="29">
        <f t="shared" si="45"/>
        <v>0</v>
      </c>
      <c r="BQ9" s="31">
        <f t="shared" si="46"/>
        <v>0</v>
      </c>
      <c r="BR9" s="31">
        <f>IFERROR(BS9*('Allocation Detail'!#REF!/'Allocation Detail'!#REF!),0)</f>
        <v>0</v>
      </c>
      <c r="BS9" s="30">
        <f t="shared" si="12"/>
        <v>0</v>
      </c>
      <c r="BT9" s="32">
        <f t="shared" si="13"/>
        <v>0</v>
      </c>
      <c r="BU9" s="31"/>
      <c r="BV9" s="40">
        <f t="shared" si="67"/>
        <v>7</v>
      </c>
      <c r="BW9" s="41">
        <f t="shared" si="67"/>
        <v>6</v>
      </c>
      <c r="BX9" s="29">
        <f t="shared" si="47"/>
        <v>0</v>
      </c>
      <c r="BY9" s="31">
        <f t="shared" si="48"/>
        <v>0</v>
      </c>
      <c r="BZ9" s="32">
        <f t="shared" si="14"/>
        <v>0</v>
      </c>
      <c r="CA9" s="31">
        <f t="shared" si="15"/>
        <v>0</v>
      </c>
      <c r="CB9" s="29">
        <f t="shared" si="49"/>
        <v>0</v>
      </c>
      <c r="CC9" s="31">
        <f t="shared" si="16"/>
        <v>0</v>
      </c>
      <c r="CD9" s="44">
        <f>IFERROR(ROUND(-SUM(BX9,CC9)*'Allocation Detail'!$E$13/12,2),0)</f>
        <v>0</v>
      </c>
      <c r="CE9" s="30">
        <f>IFERROR(ROUND(-SUM(BY9,CA9,CB9)*'Allocation Detail'!$H$13/12,2),0)</f>
        <v>0</v>
      </c>
      <c r="CF9" s="44">
        <v>0</v>
      </c>
      <c r="CG9" s="30">
        <v>0</v>
      </c>
      <c r="CH9" s="31">
        <f t="shared" si="50"/>
        <v>0</v>
      </c>
      <c r="CI9" s="29">
        <f t="shared" si="68"/>
        <v>0</v>
      </c>
      <c r="CJ9" s="31">
        <f t="shared" si="69"/>
        <v>0</v>
      </c>
      <c r="CK9" s="31">
        <f>IFERROR(CL9*('Allocation Detail'!#REF!/'Allocation Detail'!#REF!),0)</f>
        <v>0</v>
      </c>
      <c r="CL9" s="30">
        <f t="shared" si="17"/>
        <v>0</v>
      </c>
      <c r="CM9" s="32">
        <f t="shared" si="18"/>
        <v>0</v>
      </c>
      <c r="CO9" s="40">
        <f t="shared" si="70"/>
        <v>7</v>
      </c>
      <c r="CP9" s="41">
        <f t="shared" si="70"/>
        <v>6</v>
      </c>
      <c r="CQ9" s="29">
        <f t="shared" si="51"/>
        <v>0</v>
      </c>
      <c r="CR9" s="31">
        <f t="shared" si="52"/>
        <v>0</v>
      </c>
      <c r="CS9" s="32">
        <f t="shared" si="19"/>
        <v>0</v>
      </c>
      <c r="CT9" s="31">
        <f t="shared" si="20"/>
        <v>0</v>
      </c>
      <c r="CU9" s="29">
        <f t="shared" si="53"/>
        <v>0</v>
      </c>
      <c r="CV9" s="31">
        <f t="shared" si="21"/>
        <v>0</v>
      </c>
      <c r="CW9" s="30">
        <f t="shared" si="22"/>
        <v>0</v>
      </c>
      <c r="CX9" s="44">
        <f>IFERROR(ROUND(-SUM(CQ9,CV9)*'Allocation Detail'!$E$13/12,2),0)</f>
        <v>0</v>
      </c>
      <c r="CY9" s="30">
        <f>IFERROR(ROUND(-SUM(CR9,CT9,CU9)*'Allocation Detail'!$H$13/12,2),0)</f>
        <v>0</v>
      </c>
      <c r="CZ9" s="44">
        <v>0</v>
      </c>
      <c r="DA9" s="30">
        <v>0</v>
      </c>
      <c r="DB9" s="32">
        <v>0</v>
      </c>
      <c r="DC9" s="29">
        <f t="shared" si="54"/>
        <v>0</v>
      </c>
      <c r="DD9" s="31">
        <f t="shared" si="55"/>
        <v>0</v>
      </c>
      <c r="DE9" s="31">
        <f>IFERROR(DF9*('Allocation Detail'!#REF!/'Allocation Detail'!#REF!),0)</f>
        <v>0</v>
      </c>
      <c r="DF9" s="30">
        <f t="shared" si="23"/>
        <v>0</v>
      </c>
      <c r="DG9" s="32">
        <f t="shared" si="24"/>
        <v>0</v>
      </c>
    </row>
    <row r="10" spans="1:113" x14ac:dyDescent="0.2">
      <c r="A10" s="1" t="s">
        <v>1</v>
      </c>
      <c r="D10" s="83">
        <f>D8-D9</f>
        <v>0</v>
      </c>
      <c r="E10" s="9"/>
      <c r="F10" s="40">
        <f t="shared" si="56"/>
        <v>8</v>
      </c>
      <c r="G10" s="41">
        <f t="shared" si="57"/>
        <v>7</v>
      </c>
      <c r="H10" s="29">
        <f t="shared" si="25"/>
        <v>0</v>
      </c>
      <c r="I10" s="31">
        <f t="shared" si="26"/>
        <v>0</v>
      </c>
      <c r="J10" s="31">
        <f t="shared" si="0"/>
        <v>0</v>
      </c>
      <c r="K10" s="29">
        <f t="shared" si="27"/>
        <v>0</v>
      </c>
      <c r="L10" s="153">
        <f t="shared" si="1"/>
        <v>0</v>
      </c>
      <c r="M10" s="44">
        <f>IFERROR(ROUND(-SUM(H10,L10)*'Allocation Detail'!$E$13/12,2),0)</f>
        <v>0</v>
      </c>
      <c r="N10" s="30">
        <f>IFERROR(ROUND(-SUM(I10,J10,K10)*'Allocation Detail'!$E$13/12,2),0)</f>
        <v>0</v>
      </c>
      <c r="O10" s="44">
        <f t="shared" si="58"/>
        <v>0</v>
      </c>
      <c r="P10" s="30">
        <f t="shared" si="59"/>
        <v>0</v>
      </c>
      <c r="Q10" s="31">
        <f t="shared" si="60"/>
        <v>0</v>
      </c>
      <c r="R10" s="29">
        <f t="shared" si="28"/>
        <v>0</v>
      </c>
      <c r="S10" s="31">
        <f t="shared" si="29"/>
        <v>0</v>
      </c>
      <c r="T10" s="31">
        <f>IFERROR(U10*('Allocation Detail'!#REF!/'Allocation Detail'!#REF!),0)</f>
        <v>0</v>
      </c>
      <c r="U10" s="30">
        <f t="shared" si="2"/>
        <v>0</v>
      </c>
      <c r="V10" s="133">
        <f t="shared" si="30"/>
        <v>0</v>
      </c>
      <c r="W10" s="62" t="e">
        <f t="shared" si="31"/>
        <v>#DIV/0!</v>
      </c>
      <c r="Y10" s="74">
        <f t="shared" si="61"/>
        <v>8</v>
      </c>
      <c r="Z10" s="75">
        <f t="shared" si="61"/>
        <v>7</v>
      </c>
      <c r="AA10" s="76">
        <f t="shared" si="62"/>
        <v>0</v>
      </c>
      <c r="AB10" s="76">
        <f t="shared" si="3"/>
        <v>0</v>
      </c>
      <c r="AC10" s="76">
        <f t="shared" si="32"/>
        <v>0</v>
      </c>
      <c r="AD10" s="76">
        <f t="shared" si="4"/>
        <v>0</v>
      </c>
      <c r="AE10" s="77">
        <f t="shared" si="33"/>
        <v>0</v>
      </c>
      <c r="AF10" s="1">
        <f t="shared" si="34"/>
        <v>0</v>
      </c>
      <c r="AH10" s="40">
        <f t="shared" si="63"/>
        <v>8</v>
      </c>
      <c r="AI10" s="41">
        <f t="shared" si="63"/>
        <v>7</v>
      </c>
      <c r="AJ10" s="29">
        <f t="shared" si="35"/>
        <v>0</v>
      </c>
      <c r="AK10" s="31">
        <f t="shared" si="36"/>
        <v>0</v>
      </c>
      <c r="AL10" s="32">
        <f t="shared" si="5"/>
        <v>0</v>
      </c>
      <c r="AM10" s="31">
        <f t="shared" si="37"/>
        <v>0</v>
      </c>
      <c r="AN10" s="29">
        <f t="shared" si="38"/>
        <v>0</v>
      </c>
      <c r="AO10" s="31">
        <f t="shared" si="6"/>
        <v>0</v>
      </c>
      <c r="AP10" s="30">
        <f t="shared" si="7"/>
        <v>0</v>
      </c>
      <c r="AQ10" s="44">
        <f>IFERROR(ROUND(-SUM(AJ10,AO10)*'Allocation Detail'!$E$13/12,2),0)</f>
        <v>0</v>
      </c>
      <c r="AR10" s="162">
        <f>IFERROR(ROUND(-SUM(AK10,AM10,AN10)*'Allocation Detail'!$H$13/12,2),0)</f>
        <v>0</v>
      </c>
      <c r="AS10" s="44">
        <v>0</v>
      </c>
      <c r="AT10" s="30">
        <v>0</v>
      </c>
      <c r="AU10" s="32">
        <v>0</v>
      </c>
      <c r="AV10" s="31">
        <f t="shared" si="39"/>
        <v>0</v>
      </c>
      <c r="AW10" s="31">
        <f t="shared" si="40"/>
        <v>0</v>
      </c>
      <c r="AX10" s="31">
        <f>IFERROR(AY10*('Allocation Detail'!#REF!/'Allocation Detail'!#REF!),0)</f>
        <v>0</v>
      </c>
      <c r="AY10" s="30">
        <f t="shared" si="8"/>
        <v>0</v>
      </c>
      <c r="AZ10" s="32">
        <f t="shared" si="41"/>
        <v>0</v>
      </c>
      <c r="BB10" s="40">
        <f t="shared" ref="BB10:BC10" si="75">BB9+1</f>
        <v>8</v>
      </c>
      <c r="BC10" s="41">
        <f t="shared" si="75"/>
        <v>7</v>
      </c>
      <c r="BD10" s="29">
        <f t="shared" si="42"/>
        <v>0</v>
      </c>
      <c r="BE10" s="31">
        <f t="shared" si="43"/>
        <v>0</v>
      </c>
      <c r="BF10" s="32">
        <f t="shared" si="9"/>
        <v>0</v>
      </c>
      <c r="BG10" s="31">
        <f t="shared" si="10"/>
        <v>0</v>
      </c>
      <c r="BH10" s="29">
        <f t="shared" si="65"/>
        <v>0</v>
      </c>
      <c r="BI10" s="31">
        <f t="shared" si="44"/>
        <v>0</v>
      </c>
      <c r="BJ10" s="30">
        <f t="shared" si="11"/>
        <v>0</v>
      </c>
      <c r="BK10" s="44">
        <f>IFERROR(ROUND(-SUM(BD10,BI10)*'Allocation Detail'!$E$13/12,2),0)</f>
        <v>0</v>
      </c>
      <c r="BL10" s="162">
        <f>IFERROR(ROUND(-SUM(BE10,BG10,BH10)*'Allocation Detail'!$H$13/12,2),0)</f>
        <v>0</v>
      </c>
      <c r="BM10" s="44">
        <v>0</v>
      </c>
      <c r="BN10" s="30">
        <v>0</v>
      </c>
      <c r="BO10" s="31">
        <f t="shared" si="66"/>
        <v>0</v>
      </c>
      <c r="BP10" s="29">
        <f t="shared" si="45"/>
        <v>0</v>
      </c>
      <c r="BQ10" s="31">
        <f t="shared" si="46"/>
        <v>0</v>
      </c>
      <c r="BR10" s="31">
        <f>IFERROR(BS10*('Allocation Detail'!#REF!/'Allocation Detail'!#REF!),0)</f>
        <v>0</v>
      </c>
      <c r="BS10" s="30">
        <f t="shared" si="12"/>
        <v>0</v>
      </c>
      <c r="BT10" s="32">
        <f t="shared" si="13"/>
        <v>0</v>
      </c>
      <c r="BU10" s="31"/>
      <c r="BV10" s="40">
        <f t="shared" si="67"/>
        <v>8</v>
      </c>
      <c r="BW10" s="41">
        <f t="shared" si="67"/>
        <v>7</v>
      </c>
      <c r="BX10" s="29">
        <f t="shared" si="47"/>
        <v>0</v>
      </c>
      <c r="BY10" s="31">
        <f t="shared" si="48"/>
        <v>0</v>
      </c>
      <c r="BZ10" s="32">
        <f t="shared" si="14"/>
        <v>0</v>
      </c>
      <c r="CA10" s="31">
        <f t="shared" si="15"/>
        <v>0</v>
      </c>
      <c r="CB10" s="29">
        <f t="shared" si="49"/>
        <v>0</v>
      </c>
      <c r="CC10" s="31">
        <f t="shared" si="16"/>
        <v>0</v>
      </c>
      <c r="CD10" s="44">
        <f>IFERROR(ROUND(-SUM(BX10,CC10)*'Allocation Detail'!$E$13/12,2),0)</f>
        <v>0</v>
      </c>
      <c r="CE10" s="30">
        <f>IFERROR(ROUND(-SUM(BY10,CA10,CB10)*'Allocation Detail'!$H$13/12,2),0)</f>
        <v>0</v>
      </c>
      <c r="CF10" s="44">
        <v>0</v>
      </c>
      <c r="CG10" s="30">
        <v>0</v>
      </c>
      <c r="CH10" s="31">
        <f t="shared" si="50"/>
        <v>0</v>
      </c>
      <c r="CI10" s="29">
        <f t="shared" si="68"/>
        <v>0</v>
      </c>
      <c r="CJ10" s="31">
        <f t="shared" si="69"/>
        <v>0</v>
      </c>
      <c r="CK10" s="31">
        <f>IFERROR(CL10*('Allocation Detail'!#REF!/'Allocation Detail'!#REF!),0)</f>
        <v>0</v>
      </c>
      <c r="CL10" s="30">
        <f t="shared" si="17"/>
        <v>0</v>
      </c>
      <c r="CM10" s="32">
        <f t="shared" si="18"/>
        <v>0</v>
      </c>
      <c r="CO10" s="40">
        <f t="shared" si="70"/>
        <v>8</v>
      </c>
      <c r="CP10" s="41">
        <f t="shared" si="70"/>
        <v>7</v>
      </c>
      <c r="CQ10" s="29">
        <f t="shared" si="51"/>
        <v>0</v>
      </c>
      <c r="CR10" s="31">
        <f t="shared" si="52"/>
        <v>0</v>
      </c>
      <c r="CS10" s="32">
        <f t="shared" si="19"/>
        <v>0</v>
      </c>
      <c r="CT10" s="31">
        <f t="shared" si="20"/>
        <v>0</v>
      </c>
      <c r="CU10" s="29">
        <f t="shared" si="53"/>
        <v>0</v>
      </c>
      <c r="CV10" s="31">
        <f t="shared" si="21"/>
        <v>0</v>
      </c>
      <c r="CW10" s="30">
        <f t="shared" si="22"/>
        <v>0</v>
      </c>
      <c r="CX10" s="44">
        <f>IFERROR(ROUND(-SUM(CQ10,CV10)*'Allocation Detail'!$E$13/12,2),0)</f>
        <v>0</v>
      </c>
      <c r="CY10" s="30">
        <f>IFERROR(ROUND(-SUM(CR10,CT10,CU10)*'Allocation Detail'!$H$13/12,2),0)</f>
        <v>0</v>
      </c>
      <c r="CZ10" s="44">
        <v>0</v>
      </c>
      <c r="DA10" s="30">
        <v>0</v>
      </c>
      <c r="DB10" s="32">
        <v>0</v>
      </c>
      <c r="DC10" s="29">
        <f t="shared" si="54"/>
        <v>0</v>
      </c>
      <c r="DD10" s="31">
        <f t="shared" si="55"/>
        <v>0</v>
      </c>
      <c r="DE10" s="31">
        <f>IFERROR(DF10*('Allocation Detail'!#REF!/'Allocation Detail'!#REF!),0)</f>
        <v>0</v>
      </c>
      <c r="DF10" s="30">
        <f t="shared" si="23"/>
        <v>0</v>
      </c>
      <c r="DG10" s="32">
        <f t="shared" si="24"/>
        <v>0</v>
      </c>
    </row>
    <row r="11" spans="1:113" x14ac:dyDescent="0.2">
      <c r="A11" s="15" t="s">
        <v>20</v>
      </c>
      <c r="B11" s="8">
        <f>'Ashburton EAC'!E15</f>
        <v>0</v>
      </c>
      <c r="E11" s="9"/>
      <c r="F11" s="40">
        <f t="shared" si="56"/>
        <v>9</v>
      </c>
      <c r="G11" s="41">
        <f t="shared" si="57"/>
        <v>8</v>
      </c>
      <c r="H11" s="29">
        <f t="shared" si="25"/>
        <v>0</v>
      </c>
      <c r="I11" s="31">
        <f t="shared" si="26"/>
        <v>0</v>
      </c>
      <c r="J11" s="31">
        <f t="shared" si="0"/>
        <v>0</v>
      </c>
      <c r="K11" s="29">
        <f t="shared" si="27"/>
        <v>0</v>
      </c>
      <c r="L11" s="153">
        <f t="shared" si="1"/>
        <v>0</v>
      </c>
      <c r="M11" s="44">
        <f>IFERROR(ROUND(-SUM(H11,L11)*'Allocation Detail'!$E$13/12,2),0)</f>
        <v>0</v>
      </c>
      <c r="N11" s="30">
        <f>IFERROR(ROUND(-SUM(I11,J11,K11)*'Allocation Detail'!$E$13/12,2),0)</f>
        <v>0</v>
      </c>
      <c r="O11" s="44">
        <f t="shared" si="58"/>
        <v>0</v>
      </c>
      <c r="P11" s="30">
        <f t="shared" si="59"/>
        <v>0</v>
      </c>
      <c r="Q11" s="31">
        <f t="shared" si="60"/>
        <v>0</v>
      </c>
      <c r="R11" s="29">
        <f t="shared" si="28"/>
        <v>0</v>
      </c>
      <c r="S11" s="31">
        <f t="shared" si="29"/>
        <v>0</v>
      </c>
      <c r="T11" s="31">
        <f>IFERROR(U11*('Allocation Detail'!#REF!/'Allocation Detail'!#REF!),0)</f>
        <v>0</v>
      </c>
      <c r="U11" s="30">
        <f t="shared" si="2"/>
        <v>0</v>
      </c>
      <c r="V11" s="133">
        <f t="shared" si="30"/>
        <v>0</v>
      </c>
      <c r="W11" s="62" t="e">
        <f t="shared" si="31"/>
        <v>#DIV/0!</v>
      </c>
      <c r="Y11" s="74">
        <f t="shared" si="61"/>
        <v>9</v>
      </c>
      <c r="Z11" s="75">
        <f t="shared" si="61"/>
        <v>8</v>
      </c>
      <c r="AA11" s="76">
        <f t="shared" si="62"/>
        <v>0</v>
      </c>
      <c r="AB11" s="76">
        <f t="shared" si="3"/>
        <v>0</v>
      </c>
      <c r="AC11" s="76">
        <f t="shared" si="32"/>
        <v>0</v>
      </c>
      <c r="AD11" s="76">
        <f t="shared" si="4"/>
        <v>0</v>
      </c>
      <c r="AE11" s="77">
        <f t="shared" si="33"/>
        <v>0</v>
      </c>
      <c r="AF11" s="1">
        <f t="shared" si="34"/>
        <v>0</v>
      </c>
      <c r="AH11" s="40">
        <f t="shared" si="63"/>
        <v>9</v>
      </c>
      <c r="AI11" s="41">
        <f t="shared" si="63"/>
        <v>8</v>
      </c>
      <c r="AJ11" s="29">
        <f t="shared" si="35"/>
        <v>0</v>
      </c>
      <c r="AK11" s="31">
        <f t="shared" si="36"/>
        <v>0</v>
      </c>
      <c r="AL11" s="32">
        <f t="shared" si="5"/>
        <v>0</v>
      </c>
      <c r="AM11" s="31">
        <f t="shared" si="37"/>
        <v>0</v>
      </c>
      <c r="AN11" s="29">
        <f t="shared" si="38"/>
        <v>0</v>
      </c>
      <c r="AO11" s="31">
        <f t="shared" si="6"/>
        <v>0</v>
      </c>
      <c r="AP11" s="30">
        <f t="shared" si="7"/>
        <v>0</v>
      </c>
      <c r="AQ11" s="44">
        <f>IFERROR(ROUND(-SUM(AJ11,AO11)*'Allocation Detail'!$E$13/12,2),0)</f>
        <v>0</v>
      </c>
      <c r="AR11" s="162">
        <f>IFERROR(ROUND(-SUM(AK11,AM11,AN11)*'Allocation Detail'!$H$13/12,2),0)</f>
        <v>0</v>
      </c>
      <c r="AS11" s="44">
        <v>0</v>
      </c>
      <c r="AT11" s="30">
        <v>0</v>
      </c>
      <c r="AU11" s="32">
        <v>0</v>
      </c>
      <c r="AV11" s="31">
        <f t="shared" si="39"/>
        <v>0</v>
      </c>
      <c r="AW11" s="31">
        <f t="shared" si="40"/>
        <v>0</v>
      </c>
      <c r="AX11" s="31">
        <f>IFERROR(AY11*('Allocation Detail'!#REF!/'Allocation Detail'!#REF!),0)</f>
        <v>0</v>
      </c>
      <c r="AY11" s="30">
        <f t="shared" si="8"/>
        <v>0</v>
      </c>
      <c r="AZ11" s="32">
        <f t="shared" si="41"/>
        <v>0</v>
      </c>
      <c r="BB11" s="40">
        <f t="shared" ref="BB11:BC11" si="76">BB10+1</f>
        <v>9</v>
      </c>
      <c r="BC11" s="41">
        <f t="shared" si="76"/>
        <v>8</v>
      </c>
      <c r="BD11" s="29">
        <f t="shared" si="42"/>
        <v>0</v>
      </c>
      <c r="BE11" s="31">
        <f t="shared" si="43"/>
        <v>0</v>
      </c>
      <c r="BF11" s="32">
        <f t="shared" si="9"/>
        <v>0</v>
      </c>
      <c r="BG11" s="31">
        <f t="shared" si="10"/>
        <v>0</v>
      </c>
      <c r="BH11" s="29">
        <f t="shared" si="65"/>
        <v>0</v>
      </c>
      <c r="BI11" s="31">
        <f t="shared" si="44"/>
        <v>0</v>
      </c>
      <c r="BJ11" s="30">
        <f t="shared" si="11"/>
        <v>0</v>
      </c>
      <c r="BK11" s="44">
        <f>IFERROR(ROUND(-SUM(BD11,BI11)*'Allocation Detail'!$E$13/12,2),0)</f>
        <v>0</v>
      </c>
      <c r="BL11" s="162">
        <f>IFERROR(ROUND(-SUM(BE11,BG11,BH11)*'Allocation Detail'!$H$13/12,2),0)</f>
        <v>0</v>
      </c>
      <c r="BM11" s="44">
        <v>0</v>
      </c>
      <c r="BN11" s="30">
        <v>0</v>
      </c>
      <c r="BO11" s="31">
        <f t="shared" si="66"/>
        <v>0</v>
      </c>
      <c r="BP11" s="29">
        <f t="shared" si="45"/>
        <v>0</v>
      </c>
      <c r="BQ11" s="31">
        <f t="shared" si="46"/>
        <v>0</v>
      </c>
      <c r="BR11" s="31">
        <f>IFERROR(BS11*('Allocation Detail'!#REF!/'Allocation Detail'!#REF!),0)</f>
        <v>0</v>
      </c>
      <c r="BS11" s="30">
        <f t="shared" si="12"/>
        <v>0</v>
      </c>
      <c r="BT11" s="32">
        <f t="shared" si="13"/>
        <v>0</v>
      </c>
      <c r="BU11" s="31"/>
      <c r="BV11" s="40">
        <f t="shared" si="67"/>
        <v>9</v>
      </c>
      <c r="BW11" s="41">
        <f t="shared" si="67"/>
        <v>8</v>
      </c>
      <c r="BX11" s="29">
        <f t="shared" si="47"/>
        <v>0</v>
      </c>
      <c r="BY11" s="31">
        <f t="shared" si="48"/>
        <v>0</v>
      </c>
      <c r="BZ11" s="32">
        <f t="shared" si="14"/>
        <v>0</v>
      </c>
      <c r="CA11" s="31">
        <f t="shared" si="15"/>
        <v>0</v>
      </c>
      <c r="CB11" s="29">
        <f t="shared" si="49"/>
        <v>0</v>
      </c>
      <c r="CC11" s="31">
        <f t="shared" si="16"/>
        <v>0</v>
      </c>
      <c r="CD11" s="44">
        <f>IFERROR(ROUND(-SUM(BX11,CC11)*'Allocation Detail'!$E$13/12,2),0)</f>
        <v>0</v>
      </c>
      <c r="CE11" s="30">
        <f>IFERROR(ROUND(-SUM(BY11,CA11,CB11)*'Allocation Detail'!$H$13/12,2),0)</f>
        <v>0</v>
      </c>
      <c r="CF11" s="44">
        <v>0</v>
      </c>
      <c r="CG11" s="30">
        <v>0</v>
      </c>
      <c r="CH11" s="31">
        <f t="shared" si="50"/>
        <v>0</v>
      </c>
      <c r="CI11" s="29">
        <f t="shared" si="68"/>
        <v>0</v>
      </c>
      <c r="CJ11" s="31">
        <f t="shared" si="69"/>
        <v>0</v>
      </c>
      <c r="CK11" s="31">
        <f>IFERROR(CL11*('Allocation Detail'!#REF!/'Allocation Detail'!#REF!),0)</f>
        <v>0</v>
      </c>
      <c r="CL11" s="30">
        <f t="shared" si="17"/>
        <v>0</v>
      </c>
      <c r="CM11" s="32">
        <f t="shared" si="18"/>
        <v>0</v>
      </c>
      <c r="CO11" s="40">
        <f t="shared" si="70"/>
        <v>9</v>
      </c>
      <c r="CP11" s="41">
        <f t="shared" si="70"/>
        <v>8</v>
      </c>
      <c r="CQ11" s="29">
        <f t="shared" si="51"/>
        <v>0</v>
      </c>
      <c r="CR11" s="31">
        <f t="shared" si="52"/>
        <v>0</v>
      </c>
      <c r="CS11" s="32">
        <f t="shared" si="19"/>
        <v>0</v>
      </c>
      <c r="CT11" s="31">
        <f t="shared" si="20"/>
        <v>0</v>
      </c>
      <c r="CU11" s="29">
        <f t="shared" si="53"/>
        <v>0</v>
      </c>
      <c r="CV11" s="31">
        <f t="shared" si="21"/>
        <v>0</v>
      </c>
      <c r="CW11" s="30">
        <f t="shared" si="22"/>
        <v>0</v>
      </c>
      <c r="CX11" s="44">
        <f>IFERROR(ROUND(-SUM(CQ11,CV11)*'Allocation Detail'!$E$13/12,2),0)</f>
        <v>0</v>
      </c>
      <c r="CY11" s="30">
        <f>IFERROR(ROUND(-SUM(CR11,CT11,CU11)*'Allocation Detail'!$H$13/12,2),0)</f>
        <v>0</v>
      </c>
      <c r="CZ11" s="44">
        <v>0</v>
      </c>
      <c r="DA11" s="30">
        <v>0</v>
      </c>
      <c r="DB11" s="32">
        <v>0</v>
      </c>
      <c r="DC11" s="29">
        <f t="shared" si="54"/>
        <v>0</v>
      </c>
      <c r="DD11" s="31">
        <f t="shared" si="55"/>
        <v>0</v>
      </c>
      <c r="DE11" s="31">
        <f>IFERROR(DF11*('Allocation Detail'!#REF!/'Allocation Detail'!#REF!),0)</f>
        <v>0</v>
      </c>
      <c r="DF11" s="30">
        <f t="shared" si="23"/>
        <v>0</v>
      </c>
      <c r="DG11" s="32">
        <f t="shared" si="24"/>
        <v>0</v>
      </c>
    </row>
    <row r="12" spans="1:113" x14ac:dyDescent="0.2">
      <c r="A12" s="15"/>
      <c r="D12" s="13"/>
      <c r="E12" s="9"/>
      <c r="F12" s="40">
        <f t="shared" si="56"/>
        <v>10</v>
      </c>
      <c r="G12" s="41">
        <f t="shared" si="57"/>
        <v>9</v>
      </c>
      <c r="H12" s="29">
        <f t="shared" si="25"/>
        <v>0</v>
      </c>
      <c r="I12" s="31">
        <f t="shared" si="26"/>
        <v>0</v>
      </c>
      <c r="J12" s="31">
        <f t="shared" si="0"/>
        <v>0</v>
      </c>
      <c r="K12" s="29">
        <f t="shared" si="27"/>
        <v>0</v>
      </c>
      <c r="L12" s="153">
        <f t="shared" si="1"/>
        <v>0</v>
      </c>
      <c r="M12" s="44">
        <f>IFERROR(ROUND(-SUM(H12,L12)*'Allocation Detail'!$E$13/12,2),0)</f>
        <v>0</v>
      </c>
      <c r="N12" s="30">
        <f>IFERROR(ROUND(-SUM(I12,J12,K12)*'Allocation Detail'!$E$13/12,2),0)</f>
        <v>0</v>
      </c>
      <c r="O12" s="44">
        <f t="shared" si="58"/>
        <v>0</v>
      </c>
      <c r="P12" s="30">
        <f t="shared" si="59"/>
        <v>0</v>
      </c>
      <c r="Q12" s="31">
        <f t="shared" si="60"/>
        <v>0</v>
      </c>
      <c r="R12" s="29">
        <f t="shared" si="28"/>
        <v>0</v>
      </c>
      <c r="S12" s="31">
        <f t="shared" si="29"/>
        <v>0</v>
      </c>
      <c r="T12" s="31">
        <f>IFERROR(U12*('Allocation Detail'!#REF!/'Allocation Detail'!#REF!),0)</f>
        <v>0</v>
      </c>
      <c r="U12" s="30">
        <f t="shared" si="2"/>
        <v>0</v>
      </c>
      <c r="V12" s="133">
        <f t="shared" si="30"/>
        <v>0</v>
      </c>
      <c r="W12" s="62" t="e">
        <f t="shared" si="31"/>
        <v>#DIV/0!</v>
      </c>
      <c r="Y12" s="74">
        <f t="shared" si="61"/>
        <v>10</v>
      </c>
      <c r="Z12" s="75">
        <f t="shared" si="61"/>
        <v>9</v>
      </c>
      <c r="AA12" s="76">
        <f t="shared" si="62"/>
        <v>0</v>
      </c>
      <c r="AB12" s="76">
        <f t="shared" si="3"/>
        <v>0</v>
      </c>
      <c r="AC12" s="76">
        <f t="shared" si="32"/>
        <v>0</v>
      </c>
      <c r="AD12" s="76">
        <f t="shared" si="4"/>
        <v>0</v>
      </c>
      <c r="AE12" s="77">
        <f t="shared" si="33"/>
        <v>0</v>
      </c>
      <c r="AF12" s="1">
        <f t="shared" si="34"/>
        <v>0</v>
      </c>
      <c r="AH12" s="40">
        <f t="shared" si="63"/>
        <v>10</v>
      </c>
      <c r="AI12" s="41">
        <f t="shared" si="63"/>
        <v>9</v>
      </c>
      <c r="AJ12" s="29">
        <f t="shared" si="35"/>
        <v>0</v>
      </c>
      <c r="AK12" s="31">
        <f t="shared" si="36"/>
        <v>0</v>
      </c>
      <c r="AL12" s="32">
        <f t="shared" si="5"/>
        <v>0</v>
      </c>
      <c r="AM12" s="31">
        <f t="shared" si="37"/>
        <v>0</v>
      </c>
      <c r="AN12" s="29">
        <f t="shared" si="38"/>
        <v>0</v>
      </c>
      <c r="AO12" s="31">
        <f t="shared" si="6"/>
        <v>0</v>
      </c>
      <c r="AP12" s="30">
        <f t="shared" si="7"/>
        <v>0</v>
      </c>
      <c r="AQ12" s="44">
        <f>IFERROR(ROUND(-SUM(AJ12,AO12)*'Allocation Detail'!$E$13/12,2),0)</f>
        <v>0</v>
      </c>
      <c r="AR12" s="162">
        <f>IFERROR(ROUND(-SUM(AK12,AM12,AN12)*'Allocation Detail'!$H$13/12,2),0)</f>
        <v>0</v>
      </c>
      <c r="AS12" s="44">
        <v>0</v>
      </c>
      <c r="AT12" s="30">
        <v>0</v>
      </c>
      <c r="AU12" s="32">
        <v>0</v>
      </c>
      <c r="AV12" s="31">
        <f t="shared" si="39"/>
        <v>0</v>
      </c>
      <c r="AW12" s="31">
        <f t="shared" si="40"/>
        <v>0</v>
      </c>
      <c r="AX12" s="31">
        <f>IFERROR(AY12*('Allocation Detail'!#REF!/'Allocation Detail'!#REF!),0)</f>
        <v>0</v>
      </c>
      <c r="AY12" s="30">
        <f t="shared" si="8"/>
        <v>0</v>
      </c>
      <c r="AZ12" s="32">
        <f t="shared" si="41"/>
        <v>0</v>
      </c>
      <c r="BB12" s="40">
        <f t="shared" ref="BB12:BC12" si="77">BB11+1</f>
        <v>10</v>
      </c>
      <c r="BC12" s="41">
        <f t="shared" si="77"/>
        <v>9</v>
      </c>
      <c r="BD12" s="29">
        <f t="shared" si="42"/>
        <v>0</v>
      </c>
      <c r="BE12" s="31">
        <f t="shared" si="43"/>
        <v>0</v>
      </c>
      <c r="BF12" s="32">
        <f t="shared" si="9"/>
        <v>0</v>
      </c>
      <c r="BG12" s="31">
        <f t="shared" si="10"/>
        <v>0</v>
      </c>
      <c r="BH12" s="29">
        <f t="shared" si="65"/>
        <v>0</v>
      </c>
      <c r="BI12" s="31">
        <f t="shared" si="44"/>
        <v>0</v>
      </c>
      <c r="BJ12" s="30">
        <f t="shared" si="11"/>
        <v>0</v>
      </c>
      <c r="BK12" s="44">
        <f>IFERROR(ROUND(-SUM(BD12,BI12)*'Allocation Detail'!$E$13/12,2),0)</f>
        <v>0</v>
      </c>
      <c r="BL12" s="162">
        <f>IFERROR(ROUND(-SUM(BE12,BG12,BH12)*'Allocation Detail'!$H$13/12,2),0)</f>
        <v>0</v>
      </c>
      <c r="BM12" s="44">
        <v>0</v>
      </c>
      <c r="BN12" s="30">
        <v>0</v>
      </c>
      <c r="BO12" s="31">
        <f t="shared" si="66"/>
        <v>0</v>
      </c>
      <c r="BP12" s="29">
        <f t="shared" si="45"/>
        <v>0</v>
      </c>
      <c r="BQ12" s="31">
        <f t="shared" si="46"/>
        <v>0</v>
      </c>
      <c r="BR12" s="31">
        <f>IFERROR(BS12*('Allocation Detail'!#REF!/'Allocation Detail'!#REF!),0)</f>
        <v>0</v>
      </c>
      <c r="BS12" s="30">
        <f t="shared" si="12"/>
        <v>0</v>
      </c>
      <c r="BT12" s="32">
        <f t="shared" si="13"/>
        <v>0</v>
      </c>
      <c r="BU12" s="31"/>
      <c r="BV12" s="40">
        <f t="shared" si="67"/>
        <v>10</v>
      </c>
      <c r="BW12" s="41">
        <f t="shared" si="67"/>
        <v>9</v>
      </c>
      <c r="BX12" s="29">
        <f t="shared" si="47"/>
        <v>0</v>
      </c>
      <c r="BY12" s="31">
        <f t="shared" si="48"/>
        <v>0</v>
      </c>
      <c r="BZ12" s="32">
        <f t="shared" si="14"/>
        <v>0</v>
      </c>
      <c r="CA12" s="31">
        <f t="shared" si="15"/>
        <v>0</v>
      </c>
      <c r="CB12" s="29">
        <f t="shared" si="49"/>
        <v>0</v>
      </c>
      <c r="CC12" s="31">
        <f t="shared" si="16"/>
        <v>0</v>
      </c>
      <c r="CD12" s="44">
        <f>IFERROR(ROUND(-SUM(BX12,CC12)*'Allocation Detail'!$E$13/12,2),0)</f>
        <v>0</v>
      </c>
      <c r="CE12" s="30">
        <f>IFERROR(ROUND(-SUM(BY12,CA12,CB12)*'Allocation Detail'!$H$13/12,2),0)</f>
        <v>0</v>
      </c>
      <c r="CF12" s="44">
        <v>0</v>
      </c>
      <c r="CG12" s="30">
        <v>0</v>
      </c>
      <c r="CH12" s="31">
        <f t="shared" si="50"/>
        <v>0</v>
      </c>
      <c r="CI12" s="29">
        <f t="shared" si="68"/>
        <v>0</v>
      </c>
      <c r="CJ12" s="31">
        <f t="shared" si="69"/>
        <v>0</v>
      </c>
      <c r="CK12" s="31">
        <f>IFERROR(CL12*('Allocation Detail'!#REF!/'Allocation Detail'!#REF!),0)</f>
        <v>0</v>
      </c>
      <c r="CL12" s="30">
        <f t="shared" si="17"/>
        <v>0</v>
      </c>
      <c r="CM12" s="32">
        <f t="shared" si="18"/>
        <v>0</v>
      </c>
      <c r="CO12" s="40">
        <f t="shared" si="70"/>
        <v>10</v>
      </c>
      <c r="CP12" s="41">
        <f t="shared" si="70"/>
        <v>9</v>
      </c>
      <c r="CQ12" s="29">
        <f t="shared" si="51"/>
        <v>0</v>
      </c>
      <c r="CR12" s="31">
        <f t="shared" si="52"/>
        <v>0</v>
      </c>
      <c r="CS12" s="32">
        <f t="shared" si="19"/>
        <v>0</v>
      </c>
      <c r="CT12" s="31">
        <f t="shared" si="20"/>
        <v>0</v>
      </c>
      <c r="CU12" s="29">
        <f t="shared" si="53"/>
        <v>0</v>
      </c>
      <c r="CV12" s="31">
        <f t="shared" si="21"/>
        <v>0</v>
      </c>
      <c r="CW12" s="30">
        <f t="shared" si="22"/>
        <v>0</v>
      </c>
      <c r="CX12" s="44">
        <f>IFERROR(ROUND(-SUM(CQ12,CV12)*'Allocation Detail'!$E$13/12,2),0)</f>
        <v>0</v>
      </c>
      <c r="CY12" s="30">
        <f>IFERROR(ROUND(-SUM(CR12,CT12,CU12)*'Allocation Detail'!$H$13/12,2),0)</f>
        <v>0</v>
      </c>
      <c r="CZ12" s="44">
        <v>0</v>
      </c>
      <c r="DA12" s="30">
        <v>0</v>
      </c>
      <c r="DB12" s="32">
        <v>0</v>
      </c>
      <c r="DC12" s="29">
        <f t="shared" si="54"/>
        <v>0</v>
      </c>
      <c r="DD12" s="31">
        <f t="shared" si="55"/>
        <v>0</v>
      </c>
      <c r="DE12" s="31">
        <f>IFERROR(DF12*('Allocation Detail'!#REF!/'Allocation Detail'!#REF!),0)</f>
        <v>0</v>
      </c>
      <c r="DF12" s="30">
        <f t="shared" si="23"/>
        <v>0</v>
      </c>
      <c r="DG12" s="32">
        <f t="shared" si="24"/>
        <v>0</v>
      </c>
    </row>
    <row r="13" spans="1:113" x14ac:dyDescent="0.2">
      <c r="A13" s="6" t="s">
        <v>2</v>
      </c>
      <c r="E13" s="9"/>
      <c r="F13" s="40">
        <f t="shared" si="56"/>
        <v>11</v>
      </c>
      <c r="G13" s="41">
        <f t="shared" si="57"/>
        <v>10</v>
      </c>
      <c r="H13" s="29">
        <f t="shared" si="25"/>
        <v>0</v>
      </c>
      <c r="I13" s="31">
        <f t="shared" si="26"/>
        <v>0</v>
      </c>
      <c r="J13" s="31">
        <f t="shared" si="0"/>
        <v>0</v>
      </c>
      <c r="K13" s="29">
        <f t="shared" si="27"/>
        <v>0</v>
      </c>
      <c r="L13" s="153">
        <f t="shared" si="1"/>
        <v>0</v>
      </c>
      <c r="M13" s="44">
        <f>IFERROR(ROUND(-SUM(H13,L13)*'Allocation Detail'!$E$13/12,2),0)</f>
        <v>0</v>
      </c>
      <c r="N13" s="30">
        <f>IFERROR(ROUND(-SUM(I13,J13,K13)*'Allocation Detail'!$E$13/12,2),0)</f>
        <v>0</v>
      </c>
      <c r="O13" s="44">
        <f t="shared" si="58"/>
        <v>0</v>
      </c>
      <c r="P13" s="30">
        <f t="shared" si="59"/>
        <v>0</v>
      </c>
      <c r="Q13" s="31">
        <f t="shared" si="60"/>
        <v>0</v>
      </c>
      <c r="R13" s="29">
        <f t="shared" si="28"/>
        <v>0</v>
      </c>
      <c r="S13" s="31">
        <f t="shared" si="29"/>
        <v>0</v>
      </c>
      <c r="T13" s="31">
        <f>IFERROR(U13*('Allocation Detail'!#REF!/'Allocation Detail'!#REF!),0)</f>
        <v>0</v>
      </c>
      <c r="U13" s="30">
        <f t="shared" si="2"/>
        <v>0</v>
      </c>
      <c r="V13" s="133">
        <f t="shared" si="30"/>
        <v>0</v>
      </c>
      <c r="W13" s="62" t="e">
        <f t="shared" si="31"/>
        <v>#DIV/0!</v>
      </c>
      <c r="Y13" s="74">
        <f t="shared" si="61"/>
        <v>11</v>
      </c>
      <c r="Z13" s="75">
        <f t="shared" si="61"/>
        <v>10</v>
      </c>
      <c r="AA13" s="76">
        <f t="shared" si="62"/>
        <v>0</v>
      </c>
      <c r="AB13" s="76">
        <f t="shared" si="3"/>
        <v>0</v>
      </c>
      <c r="AC13" s="76">
        <f t="shared" si="32"/>
        <v>0</v>
      </c>
      <c r="AD13" s="76">
        <f t="shared" si="4"/>
        <v>0</v>
      </c>
      <c r="AE13" s="77">
        <f t="shared" si="33"/>
        <v>0</v>
      </c>
      <c r="AF13" s="1">
        <f t="shared" si="34"/>
        <v>0</v>
      </c>
      <c r="AH13" s="40">
        <f t="shared" si="63"/>
        <v>11</v>
      </c>
      <c r="AI13" s="41">
        <f t="shared" si="63"/>
        <v>10</v>
      </c>
      <c r="AJ13" s="29">
        <f t="shared" si="35"/>
        <v>0</v>
      </c>
      <c r="AK13" s="31">
        <f t="shared" si="36"/>
        <v>0</v>
      </c>
      <c r="AL13" s="32">
        <f t="shared" si="5"/>
        <v>0</v>
      </c>
      <c r="AM13" s="31">
        <f t="shared" si="37"/>
        <v>0</v>
      </c>
      <c r="AN13" s="29">
        <f t="shared" si="38"/>
        <v>0</v>
      </c>
      <c r="AO13" s="31">
        <f t="shared" si="6"/>
        <v>0</v>
      </c>
      <c r="AP13" s="30">
        <f t="shared" si="7"/>
        <v>0</v>
      </c>
      <c r="AQ13" s="44">
        <f>IFERROR(ROUND(-SUM(AJ13,AO13)*'Allocation Detail'!$E$13/12,2),0)</f>
        <v>0</v>
      </c>
      <c r="AR13" s="162">
        <f>IFERROR(ROUND(-SUM(AK13,AM13,AN13)*'Allocation Detail'!$H$13/12,2),0)</f>
        <v>0</v>
      </c>
      <c r="AS13" s="44">
        <v>0</v>
      </c>
      <c r="AT13" s="30">
        <v>0</v>
      </c>
      <c r="AU13" s="32">
        <v>0</v>
      </c>
      <c r="AV13" s="31">
        <f t="shared" si="39"/>
        <v>0</v>
      </c>
      <c r="AW13" s="31">
        <f t="shared" si="40"/>
        <v>0</v>
      </c>
      <c r="AX13" s="31">
        <f>IFERROR(AY13*('Allocation Detail'!#REF!/'Allocation Detail'!#REF!),0)</f>
        <v>0</v>
      </c>
      <c r="AY13" s="30">
        <f t="shared" si="8"/>
        <v>0</v>
      </c>
      <c r="AZ13" s="32">
        <f t="shared" si="41"/>
        <v>0</v>
      </c>
      <c r="BB13" s="40">
        <f t="shared" ref="BB13:BC13" si="78">BB12+1</f>
        <v>11</v>
      </c>
      <c r="BC13" s="41">
        <f t="shared" si="78"/>
        <v>10</v>
      </c>
      <c r="BD13" s="29">
        <f t="shared" si="42"/>
        <v>0</v>
      </c>
      <c r="BE13" s="31">
        <f t="shared" si="43"/>
        <v>0</v>
      </c>
      <c r="BF13" s="32">
        <f t="shared" si="9"/>
        <v>0</v>
      </c>
      <c r="BG13" s="31">
        <f t="shared" si="10"/>
        <v>0</v>
      </c>
      <c r="BH13" s="29">
        <f t="shared" si="65"/>
        <v>0</v>
      </c>
      <c r="BI13" s="31">
        <f t="shared" si="44"/>
        <v>0</v>
      </c>
      <c r="BJ13" s="30">
        <f t="shared" si="11"/>
        <v>0</v>
      </c>
      <c r="BK13" s="44">
        <f>IFERROR(ROUND(-SUM(BD13,BI13)*'Allocation Detail'!$E$13/12,2),0)</f>
        <v>0</v>
      </c>
      <c r="BL13" s="162">
        <f>IFERROR(ROUND(-SUM(BE13,BG13,BH13)*'Allocation Detail'!$H$13/12,2),0)</f>
        <v>0</v>
      </c>
      <c r="BM13" s="44">
        <v>0</v>
      </c>
      <c r="BN13" s="30">
        <v>0</v>
      </c>
      <c r="BO13" s="31">
        <f t="shared" si="66"/>
        <v>0</v>
      </c>
      <c r="BP13" s="29">
        <f t="shared" si="45"/>
        <v>0</v>
      </c>
      <c r="BQ13" s="31">
        <f t="shared" si="46"/>
        <v>0</v>
      </c>
      <c r="BR13" s="31">
        <f>IFERROR(BS13*('Allocation Detail'!#REF!/'Allocation Detail'!#REF!),0)</f>
        <v>0</v>
      </c>
      <c r="BS13" s="30">
        <f t="shared" si="12"/>
        <v>0</v>
      </c>
      <c r="BT13" s="32">
        <f t="shared" si="13"/>
        <v>0</v>
      </c>
      <c r="BU13" s="31"/>
      <c r="BV13" s="40">
        <f t="shared" si="67"/>
        <v>11</v>
      </c>
      <c r="BW13" s="41">
        <f t="shared" si="67"/>
        <v>10</v>
      </c>
      <c r="BX13" s="29">
        <f t="shared" si="47"/>
        <v>0</v>
      </c>
      <c r="BY13" s="31">
        <f t="shared" si="48"/>
        <v>0</v>
      </c>
      <c r="BZ13" s="32">
        <f t="shared" si="14"/>
        <v>0</v>
      </c>
      <c r="CA13" s="31">
        <f t="shared" si="15"/>
        <v>0</v>
      </c>
      <c r="CB13" s="29">
        <f t="shared" si="49"/>
        <v>0</v>
      </c>
      <c r="CC13" s="31">
        <f t="shared" si="16"/>
        <v>0</v>
      </c>
      <c r="CD13" s="44">
        <f>IFERROR(ROUND(-SUM(BX13,CC13)*'Allocation Detail'!$E$13/12,2),0)</f>
        <v>0</v>
      </c>
      <c r="CE13" s="30">
        <f>IFERROR(ROUND(-SUM(BY13,CA13,CB13)*'Allocation Detail'!$H$13/12,2),0)</f>
        <v>0</v>
      </c>
      <c r="CF13" s="44">
        <v>0</v>
      </c>
      <c r="CG13" s="30">
        <v>0</v>
      </c>
      <c r="CH13" s="31">
        <f t="shared" si="50"/>
        <v>0</v>
      </c>
      <c r="CI13" s="29">
        <f t="shared" si="68"/>
        <v>0</v>
      </c>
      <c r="CJ13" s="31">
        <f t="shared" si="69"/>
        <v>0</v>
      </c>
      <c r="CK13" s="31">
        <f>IFERROR(CL13*('Allocation Detail'!#REF!/'Allocation Detail'!#REF!),0)</f>
        <v>0</v>
      </c>
      <c r="CL13" s="30">
        <f t="shared" si="17"/>
        <v>0</v>
      </c>
      <c r="CM13" s="32">
        <f t="shared" si="18"/>
        <v>0</v>
      </c>
      <c r="CO13" s="40">
        <f t="shared" si="70"/>
        <v>11</v>
      </c>
      <c r="CP13" s="41">
        <f t="shared" si="70"/>
        <v>10</v>
      </c>
      <c r="CQ13" s="29">
        <f t="shared" si="51"/>
        <v>0</v>
      </c>
      <c r="CR13" s="31">
        <f t="shared" si="52"/>
        <v>0</v>
      </c>
      <c r="CS13" s="32">
        <f t="shared" si="19"/>
        <v>0</v>
      </c>
      <c r="CT13" s="31">
        <f t="shared" si="20"/>
        <v>0</v>
      </c>
      <c r="CU13" s="29">
        <f t="shared" si="53"/>
        <v>0</v>
      </c>
      <c r="CV13" s="31">
        <f t="shared" si="21"/>
        <v>0</v>
      </c>
      <c r="CW13" s="30">
        <f t="shared" si="22"/>
        <v>0</v>
      </c>
      <c r="CX13" s="44">
        <f>IFERROR(ROUND(-SUM(CQ13,CV13)*'Allocation Detail'!$E$13/12,2),0)</f>
        <v>0</v>
      </c>
      <c r="CY13" s="30">
        <f>IFERROR(ROUND(-SUM(CR13,CT13,CU13)*'Allocation Detail'!$H$13/12,2),0)</f>
        <v>0</v>
      </c>
      <c r="CZ13" s="44">
        <v>0</v>
      </c>
      <c r="DA13" s="30">
        <v>0</v>
      </c>
      <c r="DB13" s="32">
        <v>0</v>
      </c>
      <c r="DC13" s="29">
        <f t="shared" si="54"/>
        <v>0</v>
      </c>
      <c r="DD13" s="31">
        <f t="shared" si="55"/>
        <v>0</v>
      </c>
      <c r="DE13" s="31">
        <f>IFERROR(DF13*('Allocation Detail'!#REF!/'Allocation Detail'!#REF!),0)</f>
        <v>0</v>
      </c>
      <c r="DF13" s="30">
        <f t="shared" si="23"/>
        <v>0</v>
      </c>
      <c r="DG13" s="32">
        <f t="shared" si="24"/>
        <v>0</v>
      </c>
    </row>
    <row r="14" spans="1:113" x14ac:dyDescent="0.2">
      <c r="A14" s="1" t="s">
        <v>6</v>
      </c>
      <c r="D14" s="82">
        <f>'Ashburton EAC'!E11</f>
        <v>0</v>
      </c>
      <c r="E14" s="9"/>
      <c r="F14" s="40">
        <f t="shared" si="56"/>
        <v>12</v>
      </c>
      <c r="G14" s="41">
        <f t="shared" si="57"/>
        <v>11</v>
      </c>
      <c r="H14" s="29">
        <f t="shared" si="25"/>
        <v>0</v>
      </c>
      <c r="I14" s="31">
        <f t="shared" si="26"/>
        <v>0</v>
      </c>
      <c r="J14" s="31">
        <f t="shared" si="0"/>
        <v>0</v>
      </c>
      <c r="K14" s="29">
        <f t="shared" si="27"/>
        <v>0</v>
      </c>
      <c r="L14" s="153">
        <f t="shared" si="1"/>
        <v>0</v>
      </c>
      <c r="M14" s="44">
        <f>IFERROR(ROUND(-SUM(H14,L14)*'Allocation Detail'!$E$13/12,2),0)</f>
        <v>0</v>
      </c>
      <c r="N14" s="30">
        <f>IFERROR(ROUND(-SUM(I14,J14,K14)*'Allocation Detail'!$E$13/12,2),0)</f>
        <v>0</v>
      </c>
      <c r="O14" s="44">
        <f t="shared" si="58"/>
        <v>0</v>
      </c>
      <c r="P14" s="30">
        <f t="shared" si="59"/>
        <v>0</v>
      </c>
      <c r="Q14" s="31">
        <f t="shared" si="60"/>
        <v>0</v>
      </c>
      <c r="R14" s="29">
        <f t="shared" si="28"/>
        <v>0</v>
      </c>
      <c r="S14" s="31">
        <f t="shared" si="29"/>
        <v>0</v>
      </c>
      <c r="T14" s="31">
        <f>IFERROR(U14*('Allocation Detail'!#REF!/'Allocation Detail'!#REF!),0)</f>
        <v>0</v>
      </c>
      <c r="U14" s="30">
        <f t="shared" si="2"/>
        <v>0</v>
      </c>
      <c r="V14" s="133">
        <f t="shared" si="30"/>
        <v>0</v>
      </c>
      <c r="W14" s="62" t="e">
        <f t="shared" si="31"/>
        <v>#DIV/0!</v>
      </c>
      <c r="Y14" s="74">
        <f t="shared" si="61"/>
        <v>12</v>
      </c>
      <c r="Z14" s="75">
        <f t="shared" si="61"/>
        <v>11</v>
      </c>
      <c r="AA14" s="76">
        <f t="shared" si="62"/>
        <v>0</v>
      </c>
      <c r="AB14" s="76">
        <f t="shared" si="3"/>
        <v>0</v>
      </c>
      <c r="AC14" s="76">
        <f t="shared" si="32"/>
        <v>0</v>
      </c>
      <c r="AD14" s="76">
        <f t="shared" si="4"/>
        <v>0</v>
      </c>
      <c r="AE14" s="77">
        <f t="shared" si="33"/>
        <v>0</v>
      </c>
      <c r="AF14" s="1">
        <f t="shared" si="34"/>
        <v>0</v>
      </c>
      <c r="AH14" s="40">
        <f t="shared" si="63"/>
        <v>12</v>
      </c>
      <c r="AI14" s="41">
        <f t="shared" si="63"/>
        <v>11</v>
      </c>
      <c r="AJ14" s="29">
        <f t="shared" si="35"/>
        <v>0</v>
      </c>
      <c r="AK14" s="31">
        <f t="shared" si="36"/>
        <v>0</v>
      </c>
      <c r="AL14" s="32">
        <f t="shared" si="5"/>
        <v>0</v>
      </c>
      <c r="AM14" s="31">
        <f t="shared" si="37"/>
        <v>0</v>
      </c>
      <c r="AN14" s="29">
        <f t="shared" si="38"/>
        <v>0</v>
      </c>
      <c r="AO14" s="31">
        <f t="shared" si="6"/>
        <v>0</v>
      </c>
      <c r="AP14" s="30">
        <f t="shared" si="7"/>
        <v>0</v>
      </c>
      <c r="AQ14" s="44">
        <f>IFERROR(ROUND(-SUM(AJ14,AO14)*'Allocation Detail'!$E$13/12,2),0)</f>
        <v>0</v>
      </c>
      <c r="AR14" s="162">
        <f>IFERROR(ROUND(-SUM(AK14,AM14,AN14)*'Allocation Detail'!$H$13/12,2),0)</f>
        <v>0</v>
      </c>
      <c r="AS14" s="44">
        <v>0</v>
      </c>
      <c r="AT14" s="30">
        <v>0</v>
      </c>
      <c r="AU14" s="32">
        <v>0</v>
      </c>
      <c r="AV14" s="31">
        <f t="shared" si="39"/>
        <v>0</v>
      </c>
      <c r="AW14" s="31">
        <f t="shared" si="40"/>
        <v>0</v>
      </c>
      <c r="AX14" s="31">
        <f>IFERROR(AY14*('Allocation Detail'!#REF!/'Allocation Detail'!#REF!),0)</f>
        <v>0</v>
      </c>
      <c r="AY14" s="30">
        <f t="shared" si="8"/>
        <v>0</v>
      </c>
      <c r="AZ14" s="32">
        <f t="shared" si="41"/>
        <v>0</v>
      </c>
      <c r="BB14" s="40">
        <f t="shared" ref="BB14:BC14" si="79">BB13+1</f>
        <v>12</v>
      </c>
      <c r="BC14" s="41">
        <f t="shared" si="79"/>
        <v>11</v>
      </c>
      <c r="BD14" s="29">
        <f t="shared" si="42"/>
        <v>0</v>
      </c>
      <c r="BE14" s="31">
        <f t="shared" si="43"/>
        <v>0</v>
      </c>
      <c r="BF14" s="32">
        <f t="shared" si="9"/>
        <v>0</v>
      </c>
      <c r="BG14" s="31">
        <f t="shared" si="10"/>
        <v>0</v>
      </c>
      <c r="BH14" s="29">
        <f t="shared" si="65"/>
        <v>0</v>
      </c>
      <c r="BI14" s="31">
        <f t="shared" si="44"/>
        <v>0</v>
      </c>
      <c r="BJ14" s="30">
        <f t="shared" si="11"/>
        <v>0</v>
      </c>
      <c r="BK14" s="44">
        <f>IFERROR(ROUND(-SUM(BD14,BI14)*'Allocation Detail'!$E$13/12,2),0)</f>
        <v>0</v>
      </c>
      <c r="BL14" s="162">
        <f>IFERROR(ROUND(-SUM(BE14,BG14,BH14)*'Allocation Detail'!$H$13/12,2),0)</f>
        <v>0</v>
      </c>
      <c r="BM14" s="44">
        <v>0</v>
      </c>
      <c r="BN14" s="30">
        <v>0</v>
      </c>
      <c r="BO14" s="31">
        <f t="shared" si="66"/>
        <v>0</v>
      </c>
      <c r="BP14" s="29">
        <f t="shared" si="45"/>
        <v>0</v>
      </c>
      <c r="BQ14" s="31">
        <f t="shared" si="46"/>
        <v>0</v>
      </c>
      <c r="BR14" s="31">
        <f>IFERROR(BS14*('Allocation Detail'!#REF!/'Allocation Detail'!#REF!),0)</f>
        <v>0</v>
      </c>
      <c r="BS14" s="30">
        <f t="shared" si="12"/>
        <v>0</v>
      </c>
      <c r="BT14" s="32">
        <f t="shared" si="13"/>
        <v>0</v>
      </c>
      <c r="BU14" s="31"/>
      <c r="BV14" s="40">
        <f t="shared" si="67"/>
        <v>12</v>
      </c>
      <c r="BW14" s="41">
        <f t="shared" si="67"/>
        <v>11</v>
      </c>
      <c r="BX14" s="29">
        <f t="shared" si="47"/>
        <v>0</v>
      </c>
      <c r="BY14" s="31">
        <f t="shared" si="48"/>
        <v>0</v>
      </c>
      <c r="BZ14" s="32">
        <f t="shared" si="14"/>
        <v>0</v>
      </c>
      <c r="CA14" s="31">
        <f t="shared" si="15"/>
        <v>0</v>
      </c>
      <c r="CB14" s="29">
        <f t="shared" si="49"/>
        <v>0</v>
      </c>
      <c r="CC14" s="31">
        <f t="shared" si="16"/>
        <v>0</v>
      </c>
      <c r="CD14" s="44">
        <f>IFERROR(ROUND(-SUM(BX14,CC14)*'Allocation Detail'!$E$13/12,2),0)</f>
        <v>0</v>
      </c>
      <c r="CE14" s="30">
        <f>IFERROR(ROUND(-SUM(BY14,CA14,CB14)*'Allocation Detail'!$H$13/12,2),0)</f>
        <v>0</v>
      </c>
      <c r="CF14" s="44">
        <v>0</v>
      </c>
      <c r="CG14" s="30">
        <v>0</v>
      </c>
      <c r="CH14" s="31">
        <f t="shared" si="50"/>
        <v>0</v>
      </c>
      <c r="CI14" s="29">
        <f t="shared" si="68"/>
        <v>0</v>
      </c>
      <c r="CJ14" s="31">
        <f t="shared" si="69"/>
        <v>0</v>
      </c>
      <c r="CK14" s="31">
        <f>IFERROR(CL14*('Allocation Detail'!#REF!/'Allocation Detail'!#REF!),0)</f>
        <v>0</v>
      </c>
      <c r="CL14" s="30">
        <f t="shared" si="17"/>
        <v>0</v>
      </c>
      <c r="CM14" s="32">
        <f t="shared" si="18"/>
        <v>0</v>
      </c>
      <c r="CO14" s="40">
        <f t="shared" si="70"/>
        <v>12</v>
      </c>
      <c r="CP14" s="41">
        <f t="shared" si="70"/>
        <v>11</v>
      </c>
      <c r="CQ14" s="29">
        <f t="shared" si="51"/>
        <v>0</v>
      </c>
      <c r="CR14" s="31">
        <f t="shared" si="52"/>
        <v>0</v>
      </c>
      <c r="CS14" s="32">
        <f t="shared" si="19"/>
        <v>0</v>
      </c>
      <c r="CT14" s="31">
        <f t="shared" si="20"/>
        <v>0</v>
      </c>
      <c r="CU14" s="29">
        <f t="shared" si="53"/>
        <v>0</v>
      </c>
      <c r="CV14" s="31">
        <f t="shared" si="21"/>
        <v>0</v>
      </c>
      <c r="CW14" s="30">
        <f t="shared" si="22"/>
        <v>0</v>
      </c>
      <c r="CX14" s="44">
        <f>IFERROR(ROUND(-SUM(CQ14,CV14)*'Allocation Detail'!$E$13/12,2),0)</f>
        <v>0</v>
      </c>
      <c r="CY14" s="30">
        <f>IFERROR(ROUND(-SUM(CR14,CT14,CU14)*'Allocation Detail'!$H$13/12,2),0)</f>
        <v>0</v>
      </c>
      <c r="CZ14" s="44">
        <v>0</v>
      </c>
      <c r="DA14" s="30">
        <v>0</v>
      </c>
      <c r="DB14" s="32">
        <v>0</v>
      </c>
      <c r="DC14" s="29">
        <f t="shared" si="54"/>
        <v>0</v>
      </c>
      <c r="DD14" s="31">
        <f t="shared" si="55"/>
        <v>0</v>
      </c>
      <c r="DE14" s="31">
        <f>IFERROR(DF14*('Allocation Detail'!#REF!/'Allocation Detail'!#REF!),0)</f>
        <v>0</v>
      </c>
      <c r="DF14" s="30">
        <f t="shared" si="23"/>
        <v>0</v>
      </c>
      <c r="DG14" s="32">
        <f t="shared" si="24"/>
        <v>0</v>
      </c>
    </row>
    <row r="15" spans="1:113" x14ac:dyDescent="0.2">
      <c r="A15" s="1" t="s">
        <v>3</v>
      </c>
      <c r="D15" s="11" t="s">
        <v>4</v>
      </c>
      <c r="E15" s="9"/>
      <c r="F15" s="40">
        <f t="shared" si="56"/>
        <v>13</v>
      </c>
      <c r="G15" s="41">
        <f t="shared" si="57"/>
        <v>12</v>
      </c>
      <c r="H15" s="29">
        <f t="shared" si="25"/>
        <v>0</v>
      </c>
      <c r="I15" s="31">
        <f t="shared" si="26"/>
        <v>0</v>
      </c>
      <c r="J15" s="31">
        <f t="shared" si="0"/>
        <v>0</v>
      </c>
      <c r="K15" s="29">
        <f t="shared" si="27"/>
        <v>0</v>
      </c>
      <c r="L15" s="153">
        <f t="shared" si="1"/>
        <v>0</v>
      </c>
      <c r="M15" s="44">
        <f>IFERROR(ROUND(-SUM(H15,L15)*'Allocation Detail'!$E$13/12,2),0)</f>
        <v>0</v>
      </c>
      <c r="N15" s="30">
        <f>IFERROR(ROUND(-SUM(I15,J15,K15)*'Allocation Detail'!$E$13/12,2),0)</f>
        <v>0</v>
      </c>
      <c r="O15" s="44">
        <f t="shared" si="58"/>
        <v>0</v>
      </c>
      <c r="P15" s="30">
        <f t="shared" si="59"/>
        <v>0</v>
      </c>
      <c r="Q15" s="31">
        <f t="shared" si="60"/>
        <v>0</v>
      </c>
      <c r="R15" s="29">
        <f t="shared" si="28"/>
        <v>0</v>
      </c>
      <c r="S15" s="31">
        <f t="shared" si="29"/>
        <v>0</v>
      </c>
      <c r="T15" s="31">
        <f>IFERROR(U15*('Allocation Detail'!#REF!/'Allocation Detail'!#REF!),0)</f>
        <v>0</v>
      </c>
      <c r="U15" s="30">
        <f t="shared" si="2"/>
        <v>0</v>
      </c>
      <c r="V15" s="133">
        <f t="shared" si="30"/>
        <v>0</v>
      </c>
      <c r="W15" s="62" t="e">
        <f t="shared" si="31"/>
        <v>#DIV/0!</v>
      </c>
      <c r="Y15" s="74">
        <f t="shared" si="61"/>
        <v>13</v>
      </c>
      <c r="Z15" s="75">
        <f t="shared" si="61"/>
        <v>12</v>
      </c>
      <c r="AA15" s="76">
        <f t="shared" si="62"/>
        <v>0</v>
      </c>
      <c r="AB15" s="76">
        <f t="shared" si="3"/>
        <v>0</v>
      </c>
      <c r="AC15" s="76">
        <f t="shared" si="32"/>
        <v>0</v>
      </c>
      <c r="AD15" s="76">
        <f t="shared" si="4"/>
        <v>0</v>
      </c>
      <c r="AE15" s="77">
        <f t="shared" si="33"/>
        <v>0</v>
      </c>
      <c r="AF15" s="1">
        <f t="shared" si="34"/>
        <v>0</v>
      </c>
      <c r="AH15" s="40">
        <f t="shared" si="63"/>
        <v>13</v>
      </c>
      <c r="AI15" s="41">
        <f t="shared" si="63"/>
        <v>12</v>
      </c>
      <c r="AJ15" s="29">
        <f t="shared" si="35"/>
        <v>0</v>
      </c>
      <c r="AK15" s="31">
        <f t="shared" si="36"/>
        <v>0</v>
      </c>
      <c r="AL15" s="32">
        <f t="shared" si="5"/>
        <v>0</v>
      </c>
      <c r="AM15" s="31">
        <f t="shared" si="37"/>
        <v>0</v>
      </c>
      <c r="AN15" s="29">
        <f t="shared" si="38"/>
        <v>0</v>
      </c>
      <c r="AO15" s="31">
        <f t="shared" si="6"/>
        <v>0</v>
      </c>
      <c r="AP15" s="30">
        <f t="shared" si="7"/>
        <v>0</v>
      </c>
      <c r="AQ15" s="44">
        <f>IFERROR(ROUND(-SUM(AJ15,AO15)*'Allocation Detail'!$E$13/12,2),0)</f>
        <v>0</v>
      </c>
      <c r="AR15" s="162">
        <f>IFERROR(ROUND(-SUM(AK15,AM15,AN15)*'Allocation Detail'!$H$13/12,2),0)</f>
        <v>0</v>
      </c>
      <c r="AS15" s="44">
        <v>0</v>
      </c>
      <c r="AT15" s="30">
        <v>0</v>
      </c>
      <c r="AU15" s="32">
        <v>0</v>
      </c>
      <c r="AV15" s="31">
        <f t="shared" si="39"/>
        <v>0</v>
      </c>
      <c r="AW15" s="31">
        <f t="shared" si="40"/>
        <v>0</v>
      </c>
      <c r="AX15" s="31">
        <f>IFERROR(AY15*('Allocation Detail'!#REF!/'Allocation Detail'!#REF!),0)</f>
        <v>0</v>
      </c>
      <c r="AY15" s="30">
        <f t="shared" si="8"/>
        <v>0</v>
      </c>
      <c r="AZ15" s="32">
        <f t="shared" si="41"/>
        <v>0</v>
      </c>
      <c r="BB15" s="40">
        <f t="shared" ref="BB15:BC15" si="80">BB14+1</f>
        <v>13</v>
      </c>
      <c r="BC15" s="41">
        <f t="shared" si="80"/>
        <v>12</v>
      </c>
      <c r="BD15" s="29">
        <f t="shared" si="42"/>
        <v>0</v>
      </c>
      <c r="BE15" s="31">
        <f t="shared" si="43"/>
        <v>0</v>
      </c>
      <c r="BF15" s="32">
        <f t="shared" si="9"/>
        <v>0</v>
      </c>
      <c r="BG15" s="31">
        <f t="shared" si="10"/>
        <v>0</v>
      </c>
      <c r="BH15" s="29">
        <f t="shared" si="65"/>
        <v>0</v>
      </c>
      <c r="BI15" s="31">
        <f t="shared" si="44"/>
        <v>0</v>
      </c>
      <c r="BJ15" s="30">
        <f t="shared" si="11"/>
        <v>0</v>
      </c>
      <c r="BK15" s="44">
        <f>IFERROR(ROUND(-SUM(BD15,BI15)*'Allocation Detail'!$E$13/12,2),0)</f>
        <v>0</v>
      </c>
      <c r="BL15" s="162">
        <f>IFERROR(ROUND(-SUM(BE15,BG15,BH15)*'Allocation Detail'!$H$13/12,2),0)</f>
        <v>0</v>
      </c>
      <c r="BM15" s="44">
        <v>0</v>
      </c>
      <c r="BN15" s="30">
        <v>0</v>
      </c>
      <c r="BO15" s="31">
        <f t="shared" si="66"/>
        <v>0</v>
      </c>
      <c r="BP15" s="29">
        <f t="shared" si="45"/>
        <v>0</v>
      </c>
      <c r="BQ15" s="31">
        <f t="shared" si="46"/>
        <v>0</v>
      </c>
      <c r="BR15" s="31">
        <f>IFERROR(BS15*('Allocation Detail'!#REF!/'Allocation Detail'!#REF!),0)</f>
        <v>0</v>
      </c>
      <c r="BS15" s="30">
        <f t="shared" si="12"/>
        <v>0</v>
      </c>
      <c r="BT15" s="32">
        <f t="shared" si="13"/>
        <v>0</v>
      </c>
      <c r="BU15" s="31"/>
      <c r="BV15" s="40">
        <f t="shared" si="67"/>
        <v>13</v>
      </c>
      <c r="BW15" s="41">
        <f t="shared" si="67"/>
        <v>12</v>
      </c>
      <c r="BX15" s="29">
        <f t="shared" si="47"/>
        <v>0</v>
      </c>
      <c r="BY15" s="31">
        <f t="shared" si="48"/>
        <v>0</v>
      </c>
      <c r="BZ15" s="32">
        <f t="shared" si="14"/>
        <v>0</v>
      </c>
      <c r="CA15" s="31">
        <f t="shared" si="15"/>
        <v>0</v>
      </c>
      <c r="CB15" s="29">
        <f t="shared" si="49"/>
        <v>0</v>
      </c>
      <c r="CC15" s="31">
        <f t="shared" si="16"/>
        <v>0</v>
      </c>
      <c r="CD15" s="44">
        <f>IFERROR(ROUND(-SUM(BX15,CC15)*'Allocation Detail'!$E$13/12,2),0)</f>
        <v>0</v>
      </c>
      <c r="CE15" s="30">
        <f>IFERROR(ROUND(-SUM(BY15,CA15,CB15)*'Allocation Detail'!$H$13/12,2),0)</f>
        <v>0</v>
      </c>
      <c r="CF15" s="44">
        <v>0</v>
      </c>
      <c r="CG15" s="30">
        <v>0</v>
      </c>
      <c r="CH15" s="31">
        <f t="shared" si="50"/>
        <v>0</v>
      </c>
      <c r="CI15" s="29">
        <f t="shared" si="68"/>
        <v>0</v>
      </c>
      <c r="CJ15" s="31">
        <f t="shared" si="69"/>
        <v>0</v>
      </c>
      <c r="CK15" s="31">
        <f>IFERROR(CL15*('Allocation Detail'!#REF!/'Allocation Detail'!#REF!),0)</f>
        <v>0</v>
      </c>
      <c r="CL15" s="30">
        <f t="shared" si="17"/>
        <v>0</v>
      </c>
      <c r="CM15" s="32">
        <f t="shared" si="18"/>
        <v>0</v>
      </c>
    </row>
    <row r="16" spans="1:113" x14ac:dyDescent="0.2">
      <c r="A16" s="1" t="s">
        <v>39</v>
      </c>
      <c r="D16" s="28">
        <f>IF(D15="Monthly",1,IF(D15="Quarterly",3,IF(D15="Half-yearly",6,IF(D15="Annually",12,""))))</f>
        <v>1</v>
      </c>
      <c r="E16" s="9"/>
      <c r="F16" s="40">
        <f t="shared" si="56"/>
        <v>14</v>
      </c>
      <c r="G16" s="41">
        <f t="shared" si="57"/>
        <v>13</v>
      </c>
      <c r="H16" s="29">
        <f t="shared" si="25"/>
        <v>0</v>
      </c>
      <c r="I16" s="31">
        <f t="shared" si="26"/>
        <v>0</v>
      </c>
      <c r="J16" s="31">
        <f t="shared" si="0"/>
        <v>0</v>
      </c>
      <c r="K16" s="29">
        <f t="shared" si="27"/>
        <v>0</v>
      </c>
      <c r="L16" s="153">
        <f t="shared" si="1"/>
        <v>0</v>
      </c>
      <c r="M16" s="44">
        <f>IFERROR(ROUND(-SUM(H16,L16)*'Allocation Detail'!$E$13/12,2),0)</f>
        <v>0</v>
      </c>
      <c r="N16" s="30">
        <f>IFERROR(ROUND(-SUM(I16,J16,K16)*'Allocation Detail'!$E$13/12,2),0)</f>
        <v>0</v>
      </c>
      <c r="O16" s="44">
        <f t="shared" si="58"/>
        <v>0</v>
      </c>
      <c r="P16" s="30">
        <f t="shared" si="59"/>
        <v>0</v>
      </c>
      <c r="Q16" s="31">
        <f t="shared" si="60"/>
        <v>0</v>
      </c>
      <c r="R16" s="29">
        <f t="shared" si="28"/>
        <v>0</v>
      </c>
      <c r="S16" s="31">
        <f t="shared" si="29"/>
        <v>0</v>
      </c>
      <c r="T16" s="31">
        <f>IFERROR(U16*('Allocation Detail'!#REF!/'Allocation Detail'!#REF!),0)</f>
        <v>0</v>
      </c>
      <c r="U16" s="30">
        <f t="shared" si="2"/>
        <v>0</v>
      </c>
      <c r="V16" s="133">
        <f t="shared" si="30"/>
        <v>0</v>
      </c>
      <c r="W16" s="62" t="e">
        <f t="shared" si="31"/>
        <v>#DIV/0!</v>
      </c>
      <c r="Y16" s="74">
        <f t="shared" si="61"/>
        <v>14</v>
      </c>
      <c r="Z16" s="75">
        <f t="shared" si="61"/>
        <v>13</v>
      </c>
      <c r="AA16" s="76">
        <f t="shared" si="62"/>
        <v>0</v>
      </c>
      <c r="AB16" s="76">
        <f t="shared" si="3"/>
        <v>0</v>
      </c>
      <c r="AC16" s="76">
        <f t="shared" si="32"/>
        <v>0</v>
      </c>
      <c r="AD16" s="76">
        <f t="shared" si="4"/>
        <v>0</v>
      </c>
      <c r="AE16" s="77">
        <f t="shared" si="33"/>
        <v>0</v>
      </c>
      <c r="AF16" s="1">
        <f t="shared" si="34"/>
        <v>0</v>
      </c>
      <c r="AH16" s="40">
        <f t="shared" si="63"/>
        <v>14</v>
      </c>
      <c r="AI16" s="41">
        <f t="shared" si="63"/>
        <v>13</v>
      </c>
      <c r="AJ16" s="29">
        <f t="shared" si="35"/>
        <v>0</v>
      </c>
      <c r="AK16" s="31">
        <f t="shared" si="36"/>
        <v>0</v>
      </c>
      <c r="AL16" s="32">
        <f t="shared" si="5"/>
        <v>0</v>
      </c>
      <c r="AM16" s="31">
        <f t="shared" si="37"/>
        <v>0</v>
      </c>
      <c r="AN16" s="29">
        <f t="shared" si="38"/>
        <v>0</v>
      </c>
      <c r="AO16" s="31">
        <f t="shared" si="6"/>
        <v>0</v>
      </c>
      <c r="AP16" s="30">
        <f t="shared" si="7"/>
        <v>0</v>
      </c>
      <c r="AQ16" s="44">
        <f>IFERROR(ROUND(-SUM(AJ16,AO16)*'Allocation Detail'!$E$13/12,2),0)</f>
        <v>0</v>
      </c>
      <c r="AR16" s="162">
        <f>IFERROR(ROUND(-SUM(AK16,AM16,AN16)*'Allocation Detail'!$H$13/12,2),0)</f>
        <v>0</v>
      </c>
      <c r="AS16" s="44">
        <v>0</v>
      </c>
      <c r="AT16" s="30">
        <v>0</v>
      </c>
      <c r="AU16" s="32">
        <v>0</v>
      </c>
      <c r="AV16" s="31">
        <f t="shared" si="39"/>
        <v>0</v>
      </c>
      <c r="AW16" s="31">
        <f t="shared" si="40"/>
        <v>0</v>
      </c>
      <c r="AX16" s="31">
        <f>IFERROR(AY16*('Allocation Detail'!#REF!/'Allocation Detail'!#REF!),0)</f>
        <v>0</v>
      </c>
      <c r="AY16" s="30">
        <f t="shared" si="8"/>
        <v>0</v>
      </c>
      <c r="AZ16" s="32">
        <f t="shared" si="41"/>
        <v>0</v>
      </c>
      <c r="BB16" s="40">
        <f t="shared" ref="BB16:BC16" si="81">BB15+1</f>
        <v>14</v>
      </c>
      <c r="BC16" s="41">
        <f t="shared" si="81"/>
        <v>13</v>
      </c>
      <c r="BD16" s="29">
        <f t="shared" si="42"/>
        <v>0</v>
      </c>
      <c r="BE16" s="31">
        <f t="shared" si="43"/>
        <v>0</v>
      </c>
      <c r="BF16" s="32">
        <f t="shared" si="9"/>
        <v>0</v>
      </c>
      <c r="BG16" s="31">
        <f t="shared" si="10"/>
        <v>0</v>
      </c>
      <c r="BH16" s="29">
        <f t="shared" si="65"/>
        <v>0</v>
      </c>
      <c r="BI16" s="31">
        <f t="shared" si="44"/>
        <v>0</v>
      </c>
      <c r="BJ16" s="30">
        <f t="shared" si="11"/>
        <v>0</v>
      </c>
      <c r="BK16" s="44">
        <f>IFERROR(ROUND(-SUM(BD16,BI16)*'Allocation Detail'!$E$13/12,2),0)</f>
        <v>0</v>
      </c>
      <c r="BL16" s="162">
        <f>IFERROR(ROUND(-SUM(BE16,BG16,BH16)*'Allocation Detail'!$H$13/12,2),0)</f>
        <v>0</v>
      </c>
      <c r="BM16" s="44">
        <v>0</v>
      </c>
      <c r="BN16" s="30">
        <v>0</v>
      </c>
      <c r="BO16" s="31">
        <f t="shared" si="66"/>
        <v>0</v>
      </c>
      <c r="BP16" s="29">
        <f t="shared" si="45"/>
        <v>0</v>
      </c>
      <c r="BQ16" s="31">
        <f t="shared" si="46"/>
        <v>0</v>
      </c>
      <c r="BR16" s="31">
        <f>IFERROR(BS16*('Allocation Detail'!#REF!/'Allocation Detail'!#REF!),0)</f>
        <v>0</v>
      </c>
      <c r="BS16" s="30">
        <f t="shared" si="12"/>
        <v>0</v>
      </c>
      <c r="BT16" s="32">
        <f t="shared" si="13"/>
        <v>0</v>
      </c>
      <c r="BU16" s="31"/>
      <c r="BV16" s="40">
        <f t="shared" si="67"/>
        <v>14</v>
      </c>
      <c r="BW16" s="41">
        <f t="shared" si="67"/>
        <v>13</v>
      </c>
      <c r="BX16" s="29">
        <f t="shared" si="47"/>
        <v>0</v>
      </c>
      <c r="BY16" s="31">
        <f t="shared" si="48"/>
        <v>0</v>
      </c>
      <c r="BZ16" s="32">
        <f t="shared" si="14"/>
        <v>0</v>
      </c>
      <c r="CA16" s="31">
        <f t="shared" si="15"/>
        <v>0</v>
      </c>
      <c r="CB16" s="29">
        <f t="shared" si="49"/>
        <v>0</v>
      </c>
      <c r="CC16" s="31">
        <f t="shared" si="16"/>
        <v>0</v>
      </c>
      <c r="CD16" s="44">
        <f>IFERROR(ROUND(-SUM(BX16,CC16)*'Allocation Detail'!$E$13/12,2),0)</f>
        <v>0</v>
      </c>
      <c r="CE16" s="30">
        <f>IFERROR(ROUND(-SUM(BY16,CA16,CB16)*'Allocation Detail'!$H$13/12,2),0)</f>
        <v>0</v>
      </c>
      <c r="CF16" s="44">
        <v>0</v>
      </c>
      <c r="CG16" s="30">
        <v>0</v>
      </c>
      <c r="CH16" s="31">
        <f t="shared" si="50"/>
        <v>0</v>
      </c>
      <c r="CI16" s="29">
        <f t="shared" si="68"/>
        <v>0</v>
      </c>
      <c r="CJ16" s="31">
        <f t="shared" si="69"/>
        <v>0</v>
      </c>
      <c r="CK16" s="31">
        <f>IFERROR(CL16*('Allocation Detail'!#REF!/'Allocation Detail'!#REF!),0)</f>
        <v>0</v>
      </c>
      <c r="CL16" s="30">
        <f t="shared" si="17"/>
        <v>0</v>
      </c>
      <c r="CM16" s="32">
        <f t="shared" si="18"/>
        <v>0</v>
      </c>
      <c r="DF16" s="1" t="s">
        <v>81</v>
      </c>
      <c r="DG16" s="9">
        <f>ROUND(DG14,0)</f>
        <v>0</v>
      </c>
    </row>
    <row r="17" spans="1:111" x14ac:dyDescent="0.2">
      <c r="A17" s="1" t="s">
        <v>5</v>
      </c>
      <c r="D17" s="8">
        <f>'Ashburton EAC'!E12</f>
        <v>0</v>
      </c>
      <c r="E17" s="9"/>
      <c r="F17" s="40">
        <f t="shared" si="56"/>
        <v>15</v>
      </c>
      <c r="G17" s="41">
        <f t="shared" si="57"/>
        <v>14</v>
      </c>
      <c r="H17" s="29">
        <f t="shared" si="25"/>
        <v>0</v>
      </c>
      <c r="I17" s="31">
        <f t="shared" si="26"/>
        <v>0</v>
      </c>
      <c r="J17" s="31">
        <f t="shared" si="0"/>
        <v>0</v>
      </c>
      <c r="K17" s="29">
        <f t="shared" si="27"/>
        <v>0</v>
      </c>
      <c r="L17" s="153">
        <f t="shared" si="1"/>
        <v>0</v>
      </c>
      <c r="M17" s="44">
        <f>IFERROR(ROUND(-SUM(H17,L17)*'Allocation Detail'!$E$13/12,2),0)</f>
        <v>0</v>
      </c>
      <c r="N17" s="30">
        <f>IFERROR(ROUND(-SUM(I17,J17,K17)*'Allocation Detail'!$E$13/12,2),0)</f>
        <v>0</v>
      </c>
      <c r="O17" s="44">
        <f t="shared" si="58"/>
        <v>0</v>
      </c>
      <c r="P17" s="30">
        <f t="shared" si="59"/>
        <v>0</v>
      </c>
      <c r="Q17" s="31">
        <f t="shared" si="60"/>
        <v>0</v>
      </c>
      <c r="R17" s="29">
        <f t="shared" si="28"/>
        <v>0</v>
      </c>
      <c r="S17" s="31">
        <f t="shared" si="29"/>
        <v>0</v>
      </c>
      <c r="T17" s="31">
        <f>IFERROR(U17*('Allocation Detail'!#REF!/'Allocation Detail'!#REF!),0)</f>
        <v>0</v>
      </c>
      <c r="U17" s="30">
        <f t="shared" si="2"/>
        <v>0</v>
      </c>
      <c r="V17" s="133">
        <f t="shared" si="30"/>
        <v>0</v>
      </c>
      <c r="W17" s="62" t="e">
        <f t="shared" si="31"/>
        <v>#DIV/0!</v>
      </c>
      <c r="Y17" s="74">
        <f t="shared" si="61"/>
        <v>15</v>
      </c>
      <c r="Z17" s="75">
        <f t="shared" si="61"/>
        <v>14</v>
      </c>
      <c r="AA17" s="76">
        <f t="shared" si="62"/>
        <v>0</v>
      </c>
      <c r="AB17" s="76">
        <f t="shared" si="3"/>
        <v>0</v>
      </c>
      <c r="AC17" s="76">
        <f t="shared" si="32"/>
        <v>0</v>
      </c>
      <c r="AD17" s="76">
        <f t="shared" si="4"/>
        <v>0</v>
      </c>
      <c r="AE17" s="77">
        <f t="shared" si="33"/>
        <v>0</v>
      </c>
      <c r="AF17" s="1">
        <f t="shared" si="34"/>
        <v>0</v>
      </c>
      <c r="AH17" s="40">
        <f t="shared" si="63"/>
        <v>15</v>
      </c>
      <c r="AI17" s="41">
        <f t="shared" si="63"/>
        <v>14</v>
      </c>
      <c r="AJ17" s="29">
        <f t="shared" si="35"/>
        <v>0</v>
      </c>
      <c r="AK17" s="31">
        <f t="shared" si="36"/>
        <v>0</v>
      </c>
      <c r="AL17" s="32">
        <f t="shared" si="5"/>
        <v>0</v>
      </c>
      <c r="AM17" s="31">
        <f t="shared" si="37"/>
        <v>0</v>
      </c>
      <c r="AN17" s="29">
        <f t="shared" si="38"/>
        <v>0</v>
      </c>
      <c r="AO17" s="31">
        <f t="shared" si="6"/>
        <v>0</v>
      </c>
      <c r="AP17" s="30">
        <f t="shared" si="7"/>
        <v>0</v>
      </c>
      <c r="AQ17" s="44">
        <f>IFERROR(ROUND(-SUM(AJ17,AO17)*'Allocation Detail'!$E$13/12,2),0)</f>
        <v>0</v>
      </c>
      <c r="AR17" s="162">
        <f>IFERROR(ROUND(-SUM(AK17,AM17,AN17)*'Allocation Detail'!$H$13/12,2),0)</f>
        <v>0</v>
      </c>
      <c r="AS17" s="44">
        <v>0</v>
      </c>
      <c r="AT17" s="30">
        <v>0</v>
      </c>
      <c r="AU17" s="32">
        <v>0</v>
      </c>
      <c r="AV17" s="31">
        <f t="shared" si="39"/>
        <v>0</v>
      </c>
      <c r="AW17" s="31">
        <f t="shared" si="40"/>
        <v>0</v>
      </c>
      <c r="AX17" s="31">
        <f>IFERROR(AY17*('Allocation Detail'!#REF!/'Allocation Detail'!#REF!),0)</f>
        <v>0</v>
      </c>
      <c r="AY17" s="30">
        <f t="shared" si="8"/>
        <v>0</v>
      </c>
      <c r="AZ17" s="32">
        <f t="shared" si="41"/>
        <v>0</v>
      </c>
      <c r="BB17" s="40">
        <f t="shared" ref="BB17:BC17" si="82">BB16+1</f>
        <v>15</v>
      </c>
      <c r="BC17" s="41">
        <f t="shared" si="82"/>
        <v>14</v>
      </c>
      <c r="BD17" s="29">
        <f t="shared" si="42"/>
        <v>0</v>
      </c>
      <c r="BE17" s="31">
        <f t="shared" si="43"/>
        <v>0</v>
      </c>
      <c r="BF17" s="32">
        <f t="shared" si="9"/>
        <v>0</v>
      </c>
      <c r="BG17" s="31">
        <f t="shared" si="10"/>
        <v>0</v>
      </c>
      <c r="BH17" s="29">
        <f t="shared" si="65"/>
        <v>0</v>
      </c>
      <c r="BI17" s="31">
        <f t="shared" si="44"/>
        <v>0</v>
      </c>
      <c r="BJ17" s="30">
        <f t="shared" si="11"/>
        <v>0</v>
      </c>
      <c r="BK17" s="44">
        <f>IFERROR(ROUND(-SUM(BD17,BI17)*'Allocation Detail'!$E$13/12,2),0)</f>
        <v>0</v>
      </c>
      <c r="BL17" s="162">
        <f>IFERROR(ROUND(-SUM(BE17,BG17,BH17)*'Allocation Detail'!$H$13/12,2),0)</f>
        <v>0</v>
      </c>
      <c r="BM17" s="44">
        <v>0</v>
      </c>
      <c r="BN17" s="30">
        <v>0</v>
      </c>
      <c r="BO17" s="31">
        <f t="shared" si="66"/>
        <v>0</v>
      </c>
      <c r="BP17" s="29">
        <f t="shared" si="45"/>
        <v>0</v>
      </c>
      <c r="BQ17" s="31">
        <f t="shared" si="46"/>
        <v>0</v>
      </c>
      <c r="BR17" s="31">
        <f>IFERROR(BS17*('Allocation Detail'!#REF!/'Allocation Detail'!#REF!),0)</f>
        <v>0</v>
      </c>
      <c r="BS17" s="30">
        <f t="shared" si="12"/>
        <v>0</v>
      </c>
      <c r="BT17" s="32">
        <f t="shared" si="13"/>
        <v>0</v>
      </c>
      <c r="BU17" s="31"/>
      <c r="BV17" s="40">
        <f t="shared" si="67"/>
        <v>15</v>
      </c>
      <c r="BW17" s="41">
        <f t="shared" si="67"/>
        <v>14</v>
      </c>
      <c r="BX17" s="29">
        <f t="shared" si="47"/>
        <v>0</v>
      </c>
      <c r="BY17" s="31">
        <f t="shared" si="48"/>
        <v>0</v>
      </c>
      <c r="BZ17" s="32">
        <f t="shared" si="14"/>
        <v>0</v>
      </c>
      <c r="CA17" s="31">
        <f t="shared" si="15"/>
        <v>0</v>
      </c>
      <c r="CB17" s="29">
        <f t="shared" si="49"/>
        <v>0</v>
      </c>
      <c r="CC17" s="31">
        <f t="shared" si="16"/>
        <v>0</v>
      </c>
      <c r="CD17" s="44">
        <f>IFERROR(ROUND(-SUM(BX17,CC17)*'Allocation Detail'!$E$13/12,2),0)</f>
        <v>0</v>
      </c>
      <c r="CE17" s="30">
        <f>IFERROR(ROUND(-SUM(BY17,CA17,CB17)*'Allocation Detail'!$H$13/12,2),0)</f>
        <v>0</v>
      </c>
      <c r="CF17" s="44">
        <v>0</v>
      </c>
      <c r="CG17" s="30">
        <v>0</v>
      </c>
      <c r="CH17" s="31">
        <f t="shared" si="50"/>
        <v>0</v>
      </c>
      <c r="CI17" s="29">
        <f t="shared" si="68"/>
        <v>0</v>
      </c>
      <c r="CJ17" s="31">
        <f t="shared" si="69"/>
        <v>0</v>
      </c>
      <c r="CK17" s="31">
        <f>IFERROR(CL17*('Allocation Detail'!#REF!/'Allocation Detail'!#REF!),0)</f>
        <v>0</v>
      </c>
      <c r="CL17" s="30">
        <f t="shared" si="17"/>
        <v>0</v>
      </c>
      <c r="CM17" s="32">
        <f t="shared" si="18"/>
        <v>0</v>
      </c>
      <c r="DG17" s="9">
        <f>ROUND($V$14,0)</f>
        <v>0</v>
      </c>
    </row>
    <row r="18" spans="1:111" x14ac:dyDescent="0.2">
      <c r="A18" s="1" t="s">
        <v>19</v>
      </c>
      <c r="B18" s="8">
        <f>'Ashburton EAC'!E13</f>
        <v>0</v>
      </c>
      <c r="C18" s="157">
        <v>0.15</v>
      </c>
      <c r="D18" s="12">
        <f>D14*B18*(1+C18)</f>
        <v>0</v>
      </c>
      <c r="E18" s="9"/>
      <c r="F18" s="40">
        <f t="shared" si="56"/>
        <v>16</v>
      </c>
      <c r="G18" s="41">
        <f t="shared" si="57"/>
        <v>15</v>
      </c>
      <c r="H18" s="29">
        <f t="shared" si="25"/>
        <v>0</v>
      </c>
      <c r="I18" s="31">
        <f t="shared" si="26"/>
        <v>0</v>
      </c>
      <c r="J18" s="31">
        <f t="shared" si="0"/>
        <v>0</v>
      </c>
      <c r="K18" s="29">
        <f t="shared" si="27"/>
        <v>0</v>
      </c>
      <c r="L18" s="153">
        <f t="shared" si="1"/>
        <v>0</v>
      </c>
      <c r="M18" s="44">
        <f>IFERROR(ROUND(-SUM(H18,L18)*'Allocation Detail'!$E$13/12,2),0)</f>
        <v>0</v>
      </c>
      <c r="N18" s="30">
        <f>IFERROR(ROUND(-SUM(I18,J18,K18)*'Allocation Detail'!$E$13/12,2),0)</f>
        <v>0</v>
      </c>
      <c r="O18" s="44">
        <f t="shared" si="58"/>
        <v>0</v>
      </c>
      <c r="P18" s="30">
        <f t="shared" si="59"/>
        <v>0</v>
      </c>
      <c r="Q18" s="31">
        <f t="shared" si="60"/>
        <v>0</v>
      </c>
      <c r="R18" s="29">
        <f t="shared" si="28"/>
        <v>0</v>
      </c>
      <c r="S18" s="31">
        <f t="shared" si="29"/>
        <v>0</v>
      </c>
      <c r="T18" s="31">
        <f>IFERROR(U18*('Allocation Detail'!#REF!/'Allocation Detail'!#REF!),0)</f>
        <v>0</v>
      </c>
      <c r="U18" s="30">
        <f t="shared" si="2"/>
        <v>0</v>
      </c>
      <c r="V18" s="133">
        <f t="shared" si="30"/>
        <v>0</v>
      </c>
      <c r="W18" s="62" t="e">
        <f t="shared" si="31"/>
        <v>#DIV/0!</v>
      </c>
      <c r="Y18" s="74">
        <f t="shared" si="61"/>
        <v>16</v>
      </c>
      <c r="Z18" s="75">
        <f t="shared" si="61"/>
        <v>15</v>
      </c>
      <c r="AA18" s="76">
        <f t="shared" si="62"/>
        <v>0</v>
      </c>
      <c r="AB18" s="76">
        <f t="shared" si="3"/>
        <v>0</v>
      </c>
      <c r="AC18" s="76">
        <f t="shared" si="32"/>
        <v>0</v>
      </c>
      <c r="AD18" s="76">
        <f t="shared" si="4"/>
        <v>0</v>
      </c>
      <c r="AE18" s="77">
        <f t="shared" si="33"/>
        <v>0</v>
      </c>
      <c r="AF18" s="1">
        <f t="shared" si="34"/>
        <v>0</v>
      </c>
      <c r="AH18" s="40">
        <f t="shared" si="63"/>
        <v>16</v>
      </c>
      <c r="AI18" s="41">
        <f t="shared" si="63"/>
        <v>15</v>
      </c>
      <c r="AJ18" s="29">
        <f t="shared" si="35"/>
        <v>0</v>
      </c>
      <c r="AK18" s="31">
        <f t="shared" si="36"/>
        <v>0</v>
      </c>
      <c r="AL18" s="32">
        <f t="shared" si="5"/>
        <v>0</v>
      </c>
      <c r="AM18" s="31">
        <f t="shared" si="37"/>
        <v>0</v>
      </c>
      <c r="AN18" s="29">
        <f t="shared" si="38"/>
        <v>0</v>
      </c>
      <c r="AO18" s="31">
        <f t="shared" si="6"/>
        <v>0</v>
      </c>
      <c r="AP18" s="30">
        <f t="shared" si="7"/>
        <v>0</v>
      </c>
      <c r="AQ18" s="44">
        <f>IFERROR(ROUND(-SUM(AJ18,AO18)*'Allocation Detail'!$E$13/12,2),0)</f>
        <v>0</v>
      </c>
      <c r="AR18" s="162">
        <f>IFERROR(ROUND(-SUM(AK18,AM18,AN18)*'Allocation Detail'!$H$13/12,2),0)</f>
        <v>0</v>
      </c>
      <c r="AS18" s="44">
        <v>0</v>
      </c>
      <c r="AT18" s="30">
        <v>0</v>
      </c>
      <c r="AU18" s="32">
        <v>0</v>
      </c>
      <c r="AV18" s="31">
        <f t="shared" si="39"/>
        <v>0</v>
      </c>
      <c r="AW18" s="31">
        <f t="shared" si="40"/>
        <v>0</v>
      </c>
      <c r="AX18" s="31">
        <f>IFERROR(AY18*('Allocation Detail'!#REF!/'Allocation Detail'!#REF!),0)</f>
        <v>0</v>
      </c>
      <c r="AY18" s="30">
        <f t="shared" si="8"/>
        <v>0</v>
      </c>
      <c r="AZ18" s="32">
        <f t="shared" si="41"/>
        <v>0</v>
      </c>
      <c r="BB18" s="40">
        <f t="shared" ref="BB18:BC18" si="83">BB17+1</f>
        <v>16</v>
      </c>
      <c r="BC18" s="41">
        <f t="shared" si="83"/>
        <v>15</v>
      </c>
      <c r="BD18" s="29">
        <f t="shared" si="42"/>
        <v>0</v>
      </c>
      <c r="BE18" s="31">
        <f t="shared" si="43"/>
        <v>0</v>
      </c>
      <c r="BF18" s="32">
        <f t="shared" si="9"/>
        <v>0</v>
      </c>
      <c r="BG18" s="31">
        <f t="shared" si="10"/>
        <v>0</v>
      </c>
      <c r="BH18" s="29">
        <f t="shared" si="65"/>
        <v>0</v>
      </c>
      <c r="BI18" s="31">
        <f t="shared" si="44"/>
        <v>0</v>
      </c>
      <c r="BJ18" s="30">
        <f t="shared" si="11"/>
        <v>0</v>
      </c>
      <c r="BK18" s="44">
        <f>IFERROR(ROUND(-SUM(BD18,BI18)*'Allocation Detail'!$E$13/12,2),0)</f>
        <v>0</v>
      </c>
      <c r="BL18" s="162">
        <f>IFERROR(ROUND(-SUM(BE18,BG18,BH18)*'Allocation Detail'!$H$13/12,2),0)</f>
        <v>0</v>
      </c>
      <c r="BM18" s="44">
        <v>0</v>
      </c>
      <c r="BN18" s="30">
        <v>0</v>
      </c>
      <c r="BO18" s="31">
        <f t="shared" si="66"/>
        <v>0</v>
      </c>
      <c r="BP18" s="29">
        <f t="shared" si="45"/>
        <v>0</v>
      </c>
      <c r="BQ18" s="31">
        <f t="shared" si="46"/>
        <v>0</v>
      </c>
      <c r="BR18" s="31">
        <f>IFERROR(BS18*('Allocation Detail'!#REF!/'Allocation Detail'!#REF!),0)</f>
        <v>0</v>
      </c>
      <c r="BS18" s="30">
        <f t="shared" si="12"/>
        <v>0</v>
      </c>
      <c r="BT18" s="32">
        <f t="shared" si="13"/>
        <v>0</v>
      </c>
      <c r="BU18" s="31"/>
      <c r="BV18" s="40">
        <f t="shared" si="67"/>
        <v>16</v>
      </c>
      <c r="BW18" s="41">
        <f t="shared" si="67"/>
        <v>15</v>
      </c>
      <c r="BX18" s="29">
        <f t="shared" si="47"/>
        <v>0</v>
      </c>
      <c r="BY18" s="31">
        <f t="shared" si="48"/>
        <v>0</v>
      </c>
      <c r="BZ18" s="32">
        <f t="shared" si="14"/>
        <v>0</v>
      </c>
      <c r="CA18" s="31">
        <f t="shared" si="15"/>
        <v>0</v>
      </c>
      <c r="CB18" s="29">
        <f t="shared" si="49"/>
        <v>0</v>
      </c>
      <c r="CC18" s="31">
        <f t="shared" si="16"/>
        <v>0</v>
      </c>
      <c r="CD18" s="44">
        <f>IFERROR(ROUND(-SUM(BX18,CC18)*'Allocation Detail'!$E$13/12,2),0)</f>
        <v>0</v>
      </c>
      <c r="CE18" s="30">
        <f>IFERROR(ROUND(-SUM(BY18,CA18,CB18)*'Allocation Detail'!$H$13/12,2),0)</f>
        <v>0</v>
      </c>
      <c r="CF18" s="44">
        <v>0</v>
      </c>
      <c r="CG18" s="30">
        <v>0</v>
      </c>
      <c r="CH18" s="31">
        <f t="shared" si="50"/>
        <v>0</v>
      </c>
      <c r="CI18" s="29">
        <f t="shared" si="68"/>
        <v>0</v>
      </c>
      <c r="CJ18" s="31">
        <f t="shared" si="69"/>
        <v>0</v>
      </c>
      <c r="CK18" s="31">
        <f>IFERROR(CL18*('Allocation Detail'!#REF!/'Allocation Detail'!#REF!),0)</f>
        <v>0</v>
      </c>
      <c r="CL18" s="30">
        <f t="shared" si="17"/>
        <v>0</v>
      </c>
      <c r="CM18" s="32">
        <f t="shared" si="18"/>
        <v>0</v>
      </c>
      <c r="DG18" s="9">
        <f>DG16-DG17</f>
        <v>0</v>
      </c>
    </row>
    <row r="19" spans="1:111" x14ac:dyDescent="0.2">
      <c r="A19" s="1" t="s">
        <v>1</v>
      </c>
      <c r="B19" s="13"/>
      <c r="D19" s="12">
        <f>D14-D18</f>
        <v>0</v>
      </c>
      <c r="E19" s="9"/>
      <c r="F19" s="40">
        <f t="shared" si="56"/>
        <v>17</v>
      </c>
      <c r="G19" s="41">
        <f t="shared" si="57"/>
        <v>16</v>
      </c>
      <c r="H19" s="29">
        <f t="shared" si="25"/>
        <v>0</v>
      </c>
      <c r="I19" s="31">
        <f t="shared" si="26"/>
        <v>0</v>
      </c>
      <c r="J19" s="31">
        <f t="shared" si="0"/>
        <v>0</v>
      </c>
      <c r="K19" s="29">
        <f t="shared" si="27"/>
        <v>0</v>
      </c>
      <c r="L19" s="153">
        <f t="shared" si="1"/>
        <v>0</v>
      </c>
      <c r="M19" s="44">
        <f>IFERROR(ROUND(-SUM(H19,L19)*'Allocation Detail'!$E$13/12,2),0)</f>
        <v>0</v>
      </c>
      <c r="N19" s="30">
        <f>IFERROR(ROUND(-SUM(I19,J19,K19)*'Allocation Detail'!$E$13/12,2),0)</f>
        <v>0</v>
      </c>
      <c r="O19" s="44">
        <f t="shared" si="58"/>
        <v>0</v>
      </c>
      <c r="P19" s="30">
        <f t="shared" si="59"/>
        <v>0</v>
      </c>
      <c r="Q19" s="31">
        <f t="shared" si="60"/>
        <v>0</v>
      </c>
      <c r="R19" s="29">
        <f t="shared" si="28"/>
        <v>0</v>
      </c>
      <c r="S19" s="31">
        <f t="shared" si="29"/>
        <v>0</v>
      </c>
      <c r="T19" s="31">
        <f>IFERROR(U19*('Allocation Detail'!#REF!/'Allocation Detail'!#REF!),0)</f>
        <v>0</v>
      </c>
      <c r="U19" s="30">
        <f t="shared" si="2"/>
        <v>0</v>
      </c>
      <c r="V19" s="133">
        <f t="shared" si="30"/>
        <v>0</v>
      </c>
      <c r="W19" s="62" t="e">
        <f t="shared" si="31"/>
        <v>#DIV/0!</v>
      </c>
      <c r="Y19" s="74">
        <f t="shared" si="61"/>
        <v>17</v>
      </c>
      <c r="Z19" s="75">
        <f t="shared" si="61"/>
        <v>16</v>
      </c>
      <c r="AA19" s="76">
        <f t="shared" si="62"/>
        <v>0</v>
      </c>
      <c r="AB19" s="76">
        <f t="shared" si="3"/>
        <v>0</v>
      </c>
      <c r="AC19" s="76">
        <f t="shared" si="32"/>
        <v>0</v>
      </c>
      <c r="AD19" s="76">
        <f t="shared" si="4"/>
        <v>0</v>
      </c>
      <c r="AE19" s="77">
        <f t="shared" si="33"/>
        <v>0</v>
      </c>
      <c r="AF19" s="1">
        <f t="shared" si="34"/>
        <v>0</v>
      </c>
      <c r="AH19" s="40">
        <f t="shared" si="63"/>
        <v>17</v>
      </c>
      <c r="AI19" s="41">
        <f t="shared" si="63"/>
        <v>16</v>
      </c>
      <c r="AJ19" s="29">
        <f t="shared" si="35"/>
        <v>0</v>
      </c>
      <c r="AK19" s="31">
        <f t="shared" si="36"/>
        <v>0</v>
      </c>
      <c r="AL19" s="32">
        <f t="shared" si="5"/>
        <v>0</v>
      </c>
      <c r="AM19" s="31">
        <f t="shared" si="37"/>
        <v>0</v>
      </c>
      <c r="AN19" s="29">
        <f t="shared" si="38"/>
        <v>0</v>
      </c>
      <c r="AO19" s="31">
        <f t="shared" si="6"/>
        <v>0</v>
      </c>
      <c r="AP19" s="30">
        <f t="shared" si="7"/>
        <v>0</v>
      </c>
      <c r="AQ19" s="44">
        <f>IFERROR(ROUND(-SUM(AJ19,AO19)*'Allocation Detail'!$E$13/12,2),0)</f>
        <v>0</v>
      </c>
      <c r="AR19" s="162">
        <f>IFERROR(ROUND(-SUM(AK19,AM19,AN19)*'Allocation Detail'!$H$13/12,2),0)</f>
        <v>0</v>
      </c>
      <c r="AS19" s="44">
        <v>0</v>
      </c>
      <c r="AT19" s="30">
        <v>0</v>
      </c>
      <c r="AU19" s="32">
        <v>0</v>
      </c>
      <c r="AV19" s="31">
        <f t="shared" si="39"/>
        <v>0</v>
      </c>
      <c r="AW19" s="31">
        <f t="shared" si="40"/>
        <v>0</v>
      </c>
      <c r="AX19" s="31">
        <f>IFERROR(AY19*('Allocation Detail'!#REF!/'Allocation Detail'!#REF!),0)</f>
        <v>0</v>
      </c>
      <c r="AY19" s="30">
        <f t="shared" si="8"/>
        <v>0</v>
      </c>
      <c r="AZ19" s="32">
        <f t="shared" si="41"/>
        <v>0</v>
      </c>
      <c r="BB19" s="40">
        <f t="shared" ref="BB19:BC19" si="84">BB18+1</f>
        <v>17</v>
      </c>
      <c r="BC19" s="41">
        <f t="shared" si="84"/>
        <v>16</v>
      </c>
      <c r="BD19" s="29">
        <f t="shared" si="42"/>
        <v>0</v>
      </c>
      <c r="BE19" s="31">
        <f t="shared" si="43"/>
        <v>0</v>
      </c>
      <c r="BF19" s="32">
        <f t="shared" si="9"/>
        <v>0</v>
      </c>
      <c r="BG19" s="31">
        <f t="shared" si="10"/>
        <v>0</v>
      </c>
      <c r="BH19" s="29">
        <f t="shared" si="65"/>
        <v>0</v>
      </c>
      <c r="BI19" s="31">
        <f t="shared" si="44"/>
        <v>0</v>
      </c>
      <c r="BJ19" s="30">
        <f t="shared" si="11"/>
        <v>0</v>
      </c>
      <c r="BK19" s="44">
        <f>IFERROR(ROUND(-SUM(BD19,BI19)*'Allocation Detail'!$E$13/12,2),0)</f>
        <v>0</v>
      </c>
      <c r="BL19" s="162">
        <f>IFERROR(ROUND(-SUM(BE19,BG19,BH19)*'Allocation Detail'!$H$13/12,2),0)</f>
        <v>0</v>
      </c>
      <c r="BM19" s="44">
        <v>0</v>
      </c>
      <c r="BN19" s="30">
        <v>0</v>
      </c>
      <c r="BO19" s="31">
        <f t="shared" si="66"/>
        <v>0</v>
      </c>
      <c r="BP19" s="29">
        <f t="shared" si="45"/>
        <v>0</v>
      </c>
      <c r="BQ19" s="31">
        <f t="shared" si="46"/>
        <v>0</v>
      </c>
      <c r="BR19" s="31">
        <f>IFERROR(BS19*('Allocation Detail'!#REF!/'Allocation Detail'!#REF!),0)</f>
        <v>0</v>
      </c>
      <c r="BS19" s="30">
        <f t="shared" si="12"/>
        <v>0</v>
      </c>
      <c r="BT19" s="32">
        <f t="shared" si="13"/>
        <v>0</v>
      </c>
      <c r="BU19" s="31"/>
      <c r="BV19" s="40">
        <f t="shared" si="67"/>
        <v>17</v>
      </c>
      <c r="BW19" s="41">
        <f t="shared" si="67"/>
        <v>16</v>
      </c>
      <c r="BX19" s="29">
        <f t="shared" si="47"/>
        <v>0</v>
      </c>
      <c r="BY19" s="31">
        <f t="shared" si="48"/>
        <v>0</v>
      </c>
      <c r="BZ19" s="32">
        <f t="shared" si="14"/>
        <v>0</v>
      </c>
      <c r="CA19" s="31">
        <f t="shared" si="15"/>
        <v>0</v>
      </c>
      <c r="CB19" s="29">
        <f t="shared" si="49"/>
        <v>0</v>
      </c>
      <c r="CC19" s="31">
        <f t="shared" si="16"/>
        <v>0</v>
      </c>
      <c r="CD19" s="44">
        <f>IFERROR(ROUND(-SUM(BX19,CC19)*'Allocation Detail'!$E$13/12,2),0)</f>
        <v>0</v>
      </c>
      <c r="CE19" s="30">
        <f>IFERROR(ROUND(-SUM(BY19,CA19,CB19)*'Allocation Detail'!$H$13/12,2),0)</f>
        <v>0</v>
      </c>
      <c r="CF19" s="44">
        <v>0</v>
      </c>
      <c r="CG19" s="30">
        <v>0</v>
      </c>
      <c r="CH19" s="31">
        <f t="shared" si="50"/>
        <v>0</v>
      </c>
      <c r="CI19" s="29">
        <f t="shared" si="68"/>
        <v>0</v>
      </c>
      <c r="CJ19" s="31">
        <f t="shared" si="69"/>
        <v>0</v>
      </c>
      <c r="CK19" s="31">
        <f>IFERROR(CL19*('Allocation Detail'!#REF!/'Allocation Detail'!#REF!),0)</f>
        <v>0</v>
      </c>
      <c r="CL19" s="30">
        <f t="shared" si="17"/>
        <v>0</v>
      </c>
      <c r="CM19" s="32">
        <f t="shared" si="18"/>
        <v>0</v>
      </c>
    </row>
    <row r="20" spans="1:111" x14ac:dyDescent="0.2">
      <c r="A20" s="1" t="s">
        <v>45</v>
      </c>
      <c r="B20" s="13"/>
      <c r="D20" s="3">
        <v>1</v>
      </c>
      <c r="E20" s="9"/>
      <c r="F20" s="40">
        <f t="shared" si="56"/>
        <v>18</v>
      </c>
      <c r="G20" s="41">
        <f t="shared" si="57"/>
        <v>17</v>
      </c>
      <c r="H20" s="29">
        <f t="shared" si="25"/>
        <v>0</v>
      </c>
      <c r="I20" s="31">
        <f t="shared" si="26"/>
        <v>0</v>
      </c>
      <c r="J20" s="31">
        <f t="shared" si="0"/>
        <v>0</v>
      </c>
      <c r="K20" s="29">
        <f t="shared" si="27"/>
        <v>0</v>
      </c>
      <c r="L20" s="153">
        <f t="shared" si="1"/>
        <v>0</v>
      </c>
      <c r="M20" s="44">
        <f>IFERROR(ROUND(-SUM(H20,L20)*'Allocation Detail'!$E$13/12,2),0)</f>
        <v>0</v>
      </c>
      <c r="N20" s="30">
        <f>IFERROR(ROUND(-SUM(I20,J20,K20)*'Allocation Detail'!$E$13/12,2),0)</f>
        <v>0</v>
      </c>
      <c r="O20" s="44">
        <f t="shared" si="58"/>
        <v>0</v>
      </c>
      <c r="P20" s="30">
        <f t="shared" si="59"/>
        <v>0</v>
      </c>
      <c r="Q20" s="31">
        <f t="shared" si="60"/>
        <v>0</v>
      </c>
      <c r="R20" s="29">
        <f t="shared" si="28"/>
        <v>0</v>
      </c>
      <c r="S20" s="31">
        <f t="shared" si="29"/>
        <v>0</v>
      </c>
      <c r="T20" s="31">
        <f>IFERROR(U20*('Allocation Detail'!#REF!/'Allocation Detail'!#REF!),0)</f>
        <v>0</v>
      </c>
      <c r="U20" s="30">
        <f t="shared" si="2"/>
        <v>0</v>
      </c>
      <c r="V20" s="133">
        <f t="shared" si="30"/>
        <v>0</v>
      </c>
      <c r="W20" s="62" t="e">
        <f t="shared" si="31"/>
        <v>#DIV/0!</v>
      </c>
      <c r="Y20" s="74">
        <f t="shared" si="61"/>
        <v>18</v>
      </c>
      <c r="Z20" s="75">
        <f t="shared" si="61"/>
        <v>17</v>
      </c>
      <c r="AA20" s="76">
        <f t="shared" si="62"/>
        <v>0</v>
      </c>
      <c r="AB20" s="76">
        <f t="shared" si="3"/>
        <v>0</v>
      </c>
      <c r="AC20" s="76">
        <f t="shared" si="32"/>
        <v>0</v>
      </c>
      <c r="AD20" s="76">
        <f t="shared" si="4"/>
        <v>0</v>
      </c>
      <c r="AE20" s="77">
        <f t="shared" si="33"/>
        <v>0</v>
      </c>
      <c r="AF20" s="1">
        <f t="shared" si="34"/>
        <v>0</v>
      </c>
      <c r="AH20" s="40">
        <f t="shared" si="63"/>
        <v>18</v>
      </c>
      <c r="AI20" s="41">
        <f t="shared" si="63"/>
        <v>17</v>
      </c>
      <c r="AJ20" s="29">
        <f t="shared" si="35"/>
        <v>0</v>
      </c>
      <c r="AK20" s="31">
        <f t="shared" si="36"/>
        <v>0</v>
      </c>
      <c r="AL20" s="32">
        <f t="shared" si="5"/>
        <v>0</v>
      </c>
      <c r="AM20" s="31">
        <f t="shared" si="37"/>
        <v>0</v>
      </c>
      <c r="AN20" s="29">
        <f t="shared" si="38"/>
        <v>0</v>
      </c>
      <c r="AO20" s="31">
        <f t="shared" si="6"/>
        <v>0</v>
      </c>
      <c r="AP20" s="30">
        <f t="shared" si="7"/>
        <v>0</v>
      </c>
      <c r="AQ20" s="44">
        <f>IFERROR(ROUND(-SUM(AJ20,AO20)*'Allocation Detail'!$E$13/12,2),0)</f>
        <v>0</v>
      </c>
      <c r="AR20" s="162">
        <f>IFERROR(ROUND(-SUM(AK20,AM20,AN20)*'Allocation Detail'!$H$13/12,2),0)</f>
        <v>0</v>
      </c>
      <c r="AS20" s="44">
        <v>0</v>
      </c>
      <c r="AT20" s="30">
        <v>0</v>
      </c>
      <c r="AU20" s="32">
        <v>0</v>
      </c>
      <c r="AV20" s="31">
        <f t="shared" si="39"/>
        <v>0</v>
      </c>
      <c r="AW20" s="31">
        <f t="shared" si="40"/>
        <v>0</v>
      </c>
      <c r="AX20" s="31">
        <f>IFERROR(AY20*('Allocation Detail'!#REF!/'Allocation Detail'!#REF!),0)</f>
        <v>0</v>
      </c>
      <c r="AY20" s="30">
        <f t="shared" si="8"/>
        <v>0</v>
      </c>
      <c r="AZ20" s="32">
        <f t="shared" si="41"/>
        <v>0</v>
      </c>
      <c r="BB20" s="40">
        <f t="shared" ref="BB20:BC20" si="85">BB19+1</f>
        <v>18</v>
      </c>
      <c r="BC20" s="41">
        <f t="shared" si="85"/>
        <v>17</v>
      </c>
      <c r="BD20" s="29">
        <f t="shared" si="42"/>
        <v>0</v>
      </c>
      <c r="BE20" s="31">
        <f t="shared" si="43"/>
        <v>0</v>
      </c>
      <c r="BF20" s="32">
        <f t="shared" si="9"/>
        <v>0</v>
      </c>
      <c r="BG20" s="31">
        <f t="shared" si="10"/>
        <v>0</v>
      </c>
      <c r="BH20" s="29">
        <f t="shared" si="65"/>
        <v>0</v>
      </c>
      <c r="BI20" s="31">
        <f t="shared" si="44"/>
        <v>0</v>
      </c>
      <c r="BJ20" s="30">
        <f t="shared" si="11"/>
        <v>0</v>
      </c>
      <c r="BK20" s="44">
        <f>IFERROR(ROUND(-SUM(BD20,BI20)*'Allocation Detail'!$E$13/12,2),0)</f>
        <v>0</v>
      </c>
      <c r="BL20" s="162">
        <f>IFERROR(ROUND(-SUM(BE20,BG20,BH20)*'Allocation Detail'!$H$13/12,2),0)</f>
        <v>0</v>
      </c>
      <c r="BM20" s="44">
        <v>0</v>
      </c>
      <c r="BN20" s="30">
        <v>0</v>
      </c>
      <c r="BO20" s="31">
        <f t="shared" si="66"/>
        <v>0</v>
      </c>
      <c r="BP20" s="29">
        <f t="shared" si="45"/>
        <v>0</v>
      </c>
      <c r="BQ20" s="31">
        <f t="shared" si="46"/>
        <v>0</v>
      </c>
      <c r="BR20" s="31">
        <f>IFERROR(BS20*('Allocation Detail'!#REF!/'Allocation Detail'!#REF!),0)</f>
        <v>0</v>
      </c>
      <c r="BS20" s="30">
        <f t="shared" si="12"/>
        <v>0</v>
      </c>
      <c r="BT20" s="32">
        <f t="shared" si="13"/>
        <v>0</v>
      </c>
      <c r="BU20" s="31"/>
      <c r="BV20" s="40">
        <f t="shared" si="67"/>
        <v>18</v>
      </c>
      <c r="BW20" s="41">
        <f t="shared" si="67"/>
        <v>17</v>
      </c>
      <c r="BX20" s="29">
        <f t="shared" si="47"/>
        <v>0</v>
      </c>
      <c r="BY20" s="31">
        <f t="shared" si="48"/>
        <v>0</v>
      </c>
      <c r="BZ20" s="32">
        <f t="shared" si="14"/>
        <v>0</v>
      </c>
      <c r="CA20" s="31">
        <f t="shared" si="15"/>
        <v>0</v>
      </c>
      <c r="CB20" s="29">
        <f t="shared" si="49"/>
        <v>0</v>
      </c>
      <c r="CC20" s="31">
        <f t="shared" si="16"/>
        <v>0</v>
      </c>
      <c r="CD20" s="44">
        <f>IFERROR(ROUND(-SUM(BX20,CC20)*'Allocation Detail'!$E$13/12,2),0)</f>
        <v>0</v>
      </c>
      <c r="CE20" s="30">
        <f>IFERROR(ROUND(-SUM(BY20,CA20,CB20)*'Allocation Detail'!$H$13/12,2),0)</f>
        <v>0</v>
      </c>
      <c r="CF20" s="44">
        <v>0</v>
      </c>
      <c r="CG20" s="30">
        <v>0</v>
      </c>
      <c r="CH20" s="31">
        <f t="shared" si="50"/>
        <v>0</v>
      </c>
      <c r="CI20" s="29">
        <f t="shared" si="68"/>
        <v>0</v>
      </c>
      <c r="CJ20" s="31">
        <f t="shared" si="69"/>
        <v>0</v>
      </c>
      <c r="CK20" s="31">
        <f>IFERROR(CL20*('Allocation Detail'!#REF!/'Allocation Detail'!#REF!),0)</f>
        <v>0</v>
      </c>
      <c r="CL20" s="30">
        <f t="shared" si="17"/>
        <v>0</v>
      </c>
      <c r="CM20" s="32">
        <f t="shared" si="18"/>
        <v>0</v>
      </c>
    </row>
    <row r="21" spans="1:111" x14ac:dyDescent="0.2">
      <c r="B21" s="13"/>
      <c r="D21" s="3"/>
      <c r="E21" s="9"/>
      <c r="F21" s="40">
        <f t="shared" si="56"/>
        <v>19</v>
      </c>
      <c r="G21" s="41">
        <f t="shared" si="57"/>
        <v>18</v>
      </c>
      <c r="H21" s="29">
        <f t="shared" si="25"/>
        <v>0</v>
      </c>
      <c r="I21" s="31">
        <f t="shared" si="26"/>
        <v>0</v>
      </c>
      <c r="J21" s="31">
        <f t="shared" si="0"/>
        <v>0</v>
      </c>
      <c r="K21" s="29">
        <f t="shared" si="27"/>
        <v>0</v>
      </c>
      <c r="L21" s="153">
        <f t="shared" si="1"/>
        <v>0</v>
      </c>
      <c r="M21" s="44">
        <f>IFERROR(ROUND(-SUM(H21,L21)*'Allocation Detail'!$E$13/12,2),0)</f>
        <v>0</v>
      </c>
      <c r="N21" s="30">
        <f>IFERROR(ROUND(-SUM(I21,J21,K21)*'Allocation Detail'!$E$13/12,2),0)</f>
        <v>0</v>
      </c>
      <c r="O21" s="44">
        <f t="shared" si="58"/>
        <v>0</v>
      </c>
      <c r="P21" s="30">
        <f t="shared" si="59"/>
        <v>0</v>
      </c>
      <c r="Q21" s="31">
        <f t="shared" si="60"/>
        <v>0</v>
      </c>
      <c r="R21" s="29">
        <f t="shared" si="28"/>
        <v>0</v>
      </c>
      <c r="S21" s="31">
        <f t="shared" si="29"/>
        <v>0</v>
      </c>
      <c r="T21" s="31">
        <f>IFERROR(U21*('Allocation Detail'!#REF!/'Allocation Detail'!#REF!),0)</f>
        <v>0</v>
      </c>
      <c r="U21" s="30">
        <f t="shared" si="2"/>
        <v>0</v>
      </c>
      <c r="V21" s="133">
        <f t="shared" si="30"/>
        <v>0</v>
      </c>
      <c r="W21" s="62" t="e">
        <f t="shared" si="31"/>
        <v>#DIV/0!</v>
      </c>
      <c r="Y21" s="74">
        <f t="shared" ref="Y21:Z36" si="86">Y20+1</f>
        <v>19</v>
      </c>
      <c r="Z21" s="75">
        <f t="shared" si="86"/>
        <v>18</v>
      </c>
      <c r="AA21" s="76">
        <f t="shared" si="62"/>
        <v>0</v>
      </c>
      <c r="AB21" s="76">
        <f t="shared" si="3"/>
        <v>0</v>
      </c>
      <c r="AC21" s="76">
        <f t="shared" si="32"/>
        <v>0</v>
      </c>
      <c r="AD21" s="76">
        <f t="shared" si="4"/>
        <v>0</v>
      </c>
      <c r="AE21" s="77">
        <f t="shared" si="33"/>
        <v>0</v>
      </c>
      <c r="AF21" s="1">
        <f t="shared" si="34"/>
        <v>0</v>
      </c>
      <c r="AH21" s="40">
        <f t="shared" ref="AH21:AI36" si="87">AH20+1</f>
        <v>19</v>
      </c>
      <c r="AI21" s="41">
        <f t="shared" si="87"/>
        <v>18</v>
      </c>
      <c r="AJ21" s="29">
        <f t="shared" si="35"/>
        <v>0</v>
      </c>
      <c r="AK21" s="31">
        <f t="shared" si="36"/>
        <v>0</v>
      </c>
      <c r="AL21" s="32">
        <f t="shared" si="5"/>
        <v>0</v>
      </c>
      <c r="AM21" s="31">
        <f t="shared" si="37"/>
        <v>0</v>
      </c>
      <c r="AN21" s="29">
        <f t="shared" si="38"/>
        <v>0</v>
      </c>
      <c r="AO21" s="31">
        <f t="shared" si="6"/>
        <v>0</v>
      </c>
      <c r="AP21" s="30">
        <f t="shared" si="7"/>
        <v>0</v>
      </c>
      <c r="AQ21" s="44">
        <f>IFERROR(ROUND(-SUM(AJ21,AO21)*'Allocation Detail'!$E$13/12,2),0)</f>
        <v>0</v>
      </c>
      <c r="AR21" s="162">
        <f>IFERROR(ROUND(-SUM(AK21,AM21,AN21)*'Allocation Detail'!$H$13/12,2),0)</f>
        <v>0</v>
      </c>
      <c r="AS21" s="44">
        <v>0</v>
      </c>
      <c r="AT21" s="30">
        <v>0</v>
      </c>
      <c r="AU21" s="32">
        <v>0</v>
      </c>
      <c r="AV21" s="31">
        <f t="shared" si="39"/>
        <v>0</v>
      </c>
      <c r="AW21" s="31">
        <f t="shared" si="40"/>
        <v>0</v>
      </c>
      <c r="AX21" s="31">
        <f>IFERROR(AY21*('Allocation Detail'!#REF!/'Allocation Detail'!#REF!),0)</f>
        <v>0</v>
      </c>
      <c r="AY21" s="30">
        <f t="shared" si="8"/>
        <v>0</v>
      </c>
      <c r="AZ21" s="32">
        <f t="shared" si="41"/>
        <v>0</v>
      </c>
      <c r="BB21" s="40">
        <f t="shared" ref="BB21:BC21" si="88">BB20+1</f>
        <v>19</v>
      </c>
      <c r="BC21" s="41">
        <f t="shared" si="88"/>
        <v>18</v>
      </c>
      <c r="BD21" s="29">
        <f t="shared" si="42"/>
        <v>0</v>
      </c>
      <c r="BE21" s="31">
        <f t="shared" si="43"/>
        <v>0</v>
      </c>
      <c r="BF21" s="32">
        <f t="shared" si="9"/>
        <v>0</v>
      </c>
      <c r="BG21" s="31">
        <f t="shared" si="10"/>
        <v>0</v>
      </c>
      <c r="BH21" s="29">
        <f t="shared" si="65"/>
        <v>0</v>
      </c>
      <c r="BI21" s="31">
        <f t="shared" si="44"/>
        <v>0</v>
      </c>
      <c r="BJ21" s="30">
        <f t="shared" si="11"/>
        <v>0</v>
      </c>
      <c r="BK21" s="44">
        <f>IFERROR(ROUND(-SUM(BD21,BI21)*'Allocation Detail'!$E$13/12,2),0)</f>
        <v>0</v>
      </c>
      <c r="BL21" s="162">
        <f>IFERROR(ROUND(-SUM(BE21,BG21,BH21)*'Allocation Detail'!$H$13/12,2),0)</f>
        <v>0</v>
      </c>
      <c r="BM21" s="44">
        <v>0</v>
      </c>
      <c r="BN21" s="30">
        <v>0</v>
      </c>
      <c r="BO21" s="31">
        <f t="shared" si="66"/>
        <v>0</v>
      </c>
      <c r="BP21" s="29">
        <f t="shared" si="45"/>
        <v>0</v>
      </c>
      <c r="BQ21" s="31">
        <f t="shared" si="46"/>
        <v>0</v>
      </c>
      <c r="BR21" s="31">
        <f>IFERROR(BS21*('Allocation Detail'!#REF!/'Allocation Detail'!#REF!),0)</f>
        <v>0</v>
      </c>
      <c r="BS21" s="30">
        <f t="shared" si="12"/>
        <v>0</v>
      </c>
      <c r="BT21" s="32">
        <f t="shared" si="13"/>
        <v>0</v>
      </c>
      <c r="BU21" s="31"/>
      <c r="BV21" s="40">
        <f t="shared" ref="BV21:BW36" si="89">BV20+1</f>
        <v>19</v>
      </c>
      <c r="BW21" s="41">
        <f t="shared" si="89"/>
        <v>18</v>
      </c>
      <c r="BX21" s="29">
        <f t="shared" si="47"/>
        <v>0</v>
      </c>
      <c r="BY21" s="31">
        <f t="shared" si="48"/>
        <v>0</v>
      </c>
      <c r="BZ21" s="32">
        <f t="shared" si="14"/>
        <v>0</v>
      </c>
      <c r="CA21" s="31">
        <f t="shared" si="15"/>
        <v>0</v>
      </c>
      <c r="CB21" s="29">
        <f t="shared" si="49"/>
        <v>0</v>
      </c>
      <c r="CC21" s="31">
        <f t="shared" si="16"/>
        <v>0</v>
      </c>
      <c r="CD21" s="44">
        <f>IFERROR(ROUND(-SUM(BX21,CC21)*'Allocation Detail'!$E$13/12,2),0)</f>
        <v>0</v>
      </c>
      <c r="CE21" s="30">
        <f>IFERROR(ROUND(-SUM(BY21,CA21,CB21)*'Allocation Detail'!$H$13/12,2),0)</f>
        <v>0</v>
      </c>
      <c r="CF21" s="44">
        <v>0</v>
      </c>
      <c r="CG21" s="30">
        <v>0</v>
      </c>
      <c r="CH21" s="31">
        <f t="shared" si="50"/>
        <v>0</v>
      </c>
      <c r="CI21" s="29">
        <f t="shared" si="68"/>
        <v>0</v>
      </c>
      <c r="CJ21" s="31">
        <f t="shared" si="69"/>
        <v>0</v>
      </c>
      <c r="CK21" s="31">
        <f>IFERROR(CL21*('Allocation Detail'!#REF!/'Allocation Detail'!#REF!),0)</f>
        <v>0</v>
      </c>
      <c r="CL21" s="30">
        <f t="shared" si="17"/>
        <v>0</v>
      </c>
      <c r="CM21" s="32">
        <f t="shared" si="18"/>
        <v>0</v>
      </c>
    </row>
    <row r="22" spans="1:111" ht="13.5" thickBot="1" x14ac:dyDescent="0.25">
      <c r="A22" s="10"/>
      <c r="B22" s="10"/>
      <c r="C22" s="10"/>
      <c r="D22" s="14"/>
      <c r="E22" s="9"/>
      <c r="F22" s="40">
        <f t="shared" si="56"/>
        <v>20</v>
      </c>
      <c r="G22" s="41">
        <f t="shared" si="57"/>
        <v>19</v>
      </c>
      <c r="H22" s="29">
        <f t="shared" si="25"/>
        <v>0</v>
      </c>
      <c r="I22" s="31">
        <f t="shared" si="26"/>
        <v>0</v>
      </c>
      <c r="J22" s="31">
        <f t="shared" si="0"/>
        <v>0</v>
      </c>
      <c r="K22" s="29">
        <f t="shared" si="27"/>
        <v>0</v>
      </c>
      <c r="L22" s="153">
        <f t="shared" si="1"/>
        <v>0</v>
      </c>
      <c r="M22" s="44">
        <f>IFERROR(ROUND(-SUM(H22,L22)*'Allocation Detail'!$E$13/12,2),0)</f>
        <v>0</v>
      </c>
      <c r="N22" s="30">
        <f>IFERROR(ROUND(-SUM(I22,J22,K22)*'Allocation Detail'!$E$13/12,2),0)</f>
        <v>0</v>
      </c>
      <c r="O22" s="44">
        <f t="shared" si="58"/>
        <v>0</v>
      </c>
      <c r="P22" s="30">
        <f t="shared" si="59"/>
        <v>0</v>
      </c>
      <c r="Q22" s="31">
        <f t="shared" si="60"/>
        <v>0</v>
      </c>
      <c r="R22" s="29">
        <f t="shared" si="28"/>
        <v>0</v>
      </c>
      <c r="S22" s="31">
        <f t="shared" si="29"/>
        <v>0</v>
      </c>
      <c r="T22" s="31">
        <f>IFERROR(U22*('Allocation Detail'!#REF!/'Allocation Detail'!#REF!),0)</f>
        <v>0</v>
      </c>
      <c r="U22" s="30">
        <f t="shared" si="2"/>
        <v>0</v>
      </c>
      <c r="V22" s="133">
        <f t="shared" si="30"/>
        <v>0</v>
      </c>
      <c r="W22" s="62" t="e">
        <f t="shared" si="31"/>
        <v>#DIV/0!</v>
      </c>
      <c r="Y22" s="74">
        <f t="shared" si="86"/>
        <v>20</v>
      </c>
      <c r="Z22" s="75">
        <f t="shared" si="86"/>
        <v>19</v>
      </c>
      <c r="AA22" s="76">
        <f t="shared" si="62"/>
        <v>0</v>
      </c>
      <c r="AB22" s="76">
        <f t="shared" si="3"/>
        <v>0</v>
      </c>
      <c r="AC22" s="76">
        <f t="shared" si="32"/>
        <v>0</v>
      </c>
      <c r="AD22" s="76">
        <f t="shared" si="4"/>
        <v>0</v>
      </c>
      <c r="AE22" s="77">
        <f t="shared" si="33"/>
        <v>0</v>
      </c>
      <c r="AF22" s="1">
        <f t="shared" si="34"/>
        <v>0</v>
      </c>
      <c r="AH22" s="40">
        <f t="shared" si="87"/>
        <v>20</v>
      </c>
      <c r="AI22" s="41">
        <f t="shared" si="87"/>
        <v>19</v>
      </c>
      <c r="AJ22" s="29">
        <f t="shared" si="35"/>
        <v>0</v>
      </c>
      <c r="AK22" s="31">
        <f t="shared" si="36"/>
        <v>0</v>
      </c>
      <c r="AL22" s="32">
        <f t="shared" si="5"/>
        <v>0</v>
      </c>
      <c r="AM22" s="31">
        <f t="shared" si="37"/>
        <v>0</v>
      </c>
      <c r="AN22" s="29">
        <f t="shared" si="38"/>
        <v>0</v>
      </c>
      <c r="AO22" s="31">
        <f t="shared" si="6"/>
        <v>0</v>
      </c>
      <c r="AP22" s="30">
        <f t="shared" si="7"/>
        <v>0</v>
      </c>
      <c r="AQ22" s="44">
        <f>IFERROR(ROUND(-SUM(AJ22,AO22)*'Allocation Detail'!$E$13/12,2),0)</f>
        <v>0</v>
      </c>
      <c r="AR22" s="162">
        <f>IFERROR(ROUND(-SUM(AK22,AM22,AN22)*'Allocation Detail'!$H$13/12,2),0)</f>
        <v>0</v>
      </c>
      <c r="AS22" s="44">
        <v>0</v>
      </c>
      <c r="AT22" s="30">
        <v>0</v>
      </c>
      <c r="AU22" s="32">
        <v>0</v>
      </c>
      <c r="AV22" s="31">
        <f t="shared" si="39"/>
        <v>0</v>
      </c>
      <c r="AW22" s="31">
        <f t="shared" si="40"/>
        <v>0</v>
      </c>
      <c r="AX22" s="31">
        <f>IFERROR(AY22*('Allocation Detail'!#REF!/'Allocation Detail'!#REF!),0)</f>
        <v>0</v>
      </c>
      <c r="AY22" s="30">
        <f t="shared" si="8"/>
        <v>0</v>
      </c>
      <c r="AZ22" s="32">
        <f t="shared" si="41"/>
        <v>0</v>
      </c>
      <c r="BB22" s="40">
        <f t="shared" ref="BB22:BC22" si="90">BB21+1</f>
        <v>20</v>
      </c>
      <c r="BC22" s="41">
        <f t="shared" si="90"/>
        <v>19</v>
      </c>
      <c r="BD22" s="29">
        <f t="shared" si="42"/>
        <v>0</v>
      </c>
      <c r="BE22" s="31">
        <f t="shared" si="43"/>
        <v>0</v>
      </c>
      <c r="BF22" s="32">
        <f t="shared" si="9"/>
        <v>0</v>
      </c>
      <c r="BG22" s="31">
        <f t="shared" si="10"/>
        <v>0</v>
      </c>
      <c r="BH22" s="29">
        <f t="shared" si="65"/>
        <v>0</v>
      </c>
      <c r="BI22" s="31">
        <f t="shared" si="44"/>
        <v>0</v>
      </c>
      <c r="BJ22" s="30">
        <f t="shared" si="11"/>
        <v>0</v>
      </c>
      <c r="BK22" s="44">
        <f>IFERROR(ROUND(-SUM(BD22,BI22)*'Allocation Detail'!$E$13/12,2),0)</f>
        <v>0</v>
      </c>
      <c r="BL22" s="162">
        <f>IFERROR(ROUND(-SUM(BE22,BG22,BH22)*'Allocation Detail'!$H$13/12,2),0)</f>
        <v>0</v>
      </c>
      <c r="BM22" s="44">
        <v>0</v>
      </c>
      <c r="BN22" s="30">
        <v>0</v>
      </c>
      <c r="BO22" s="31">
        <f t="shared" si="66"/>
        <v>0</v>
      </c>
      <c r="BP22" s="29">
        <f t="shared" si="45"/>
        <v>0</v>
      </c>
      <c r="BQ22" s="31">
        <f t="shared" si="46"/>
        <v>0</v>
      </c>
      <c r="BR22" s="31">
        <f>IFERROR(BS22*('Allocation Detail'!#REF!/'Allocation Detail'!#REF!),0)</f>
        <v>0</v>
      </c>
      <c r="BS22" s="30">
        <f t="shared" si="12"/>
        <v>0</v>
      </c>
      <c r="BT22" s="32">
        <f t="shared" si="13"/>
        <v>0</v>
      </c>
      <c r="BU22" s="31"/>
      <c r="BV22" s="40">
        <f t="shared" si="89"/>
        <v>20</v>
      </c>
      <c r="BW22" s="41">
        <f t="shared" si="89"/>
        <v>19</v>
      </c>
      <c r="BX22" s="29">
        <f t="shared" si="47"/>
        <v>0</v>
      </c>
      <c r="BY22" s="31">
        <f t="shared" si="48"/>
        <v>0</v>
      </c>
      <c r="BZ22" s="32">
        <f t="shared" si="14"/>
        <v>0</v>
      </c>
      <c r="CA22" s="31">
        <f t="shared" si="15"/>
        <v>0</v>
      </c>
      <c r="CB22" s="29">
        <f t="shared" si="49"/>
        <v>0</v>
      </c>
      <c r="CC22" s="31">
        <f t="shared" si="16"/>
        <v>0</v>
      </c>
      <c r="CD22" s="44">
        <f>IFERROR(ROUND(-SUM(BX22,CC22)*'Allocation Detail'!$E$13/12,2),0)</f>
        <v>0</v>
      </c>
      <c r="CE22" s="30">
        <f>IFERROR(ROUND(-SUM(BY22,CA22,CB22)*'Allocation Detail'!$H$13/12,2),0)</f>
        <v>0</v>
      </c>
      <c r="CF22" s="44">
        <v>0</v>
      </c>
      <c r="CG22" s="30">
        <v>0</v>
      </c>
      <c r="CH22" s="31">
        <f t="shared" si="50"/>
        <v>0</v>
      </c>
      <c r="CI22" s="29">
        <f t="shared" si="68"/>
        <v>0</v>
      </c>
      <c r="CJ22" s="31">
        <f t="shared" si="69"/>
        <v>0</v>
      </c>
      <c r="CK22" s="31">
        <f>IFERROR(CL22*('Allocation Detail'!#REF!/'Allocation Detail'!#REF!),0)</f>
        <v>0</v>
      </c>
      <c r="CL22" s="30">
        <f t="shared" si="17"/>
        <v>0</v>
      </c>
      <c r="CM22" s="32">
        <f t="shared" si="18"/>
        <v>0</v>
      </c>
    </row>
    <row r="23" spans="1:111" x14ac:dyDescent="0.2">
      <c r="A23" s="6" t="s">
        <v>7</v>
      </c>
      <c r="E23" s="9"/>
      <c r="F23" s="40">
        <f t="shared" si="56"/>
        <v>21</v>
      </c>
      <c r="G23" s="41">
        <f t="shared" si="57"/>
        <v>20</v>
      </c>
      <c r="H23" s="29">
        <f t="shared" si="25"/>
        <v>0</v>
      </c>
      <c r="I23" s="31">
        <f t="shared" si="26"/>
        <v>0</v>
      </c>
      <c r="J23" s="31">
        <f t="shared" si="0"/>
        <v>0</v>
      </c>
      <c r="K23" s="29">
        <f t="shared" si="27"/>
        <v>0</v>
      </c>
      <c r="L23" s="153">
        <f t="shared" si="1"/>
        <v>0</v>
      </c>
      <c r="M23" s="44">
        <f>IFERROR(ROUND(-SUM(H23,L23)*'Allocation Detail'!$E$13/12,2),0)</f>
        <v>0</v>
      </c>
      <c r="N23" s="30">
        <f>IFERROR(ROUND(-SUM(I23,J23,K23)*'Allocation Detail'!$E$13/12,2),0)</f>
        <v>0</v>
      </c>
      <c r="O23" s="44">
        <f t="shared" si="58"/>
        <v>0</v>
      </c>
      <c r="P23" s="30">
        <f t="shared" si="59"/>
        <v>0</v>
      </c>
      <c r="Q23" s="31">
        <f t="shared" si="60"/>
        <v>0</v>
      </c>
      <c r="R23" s="29">
        <f t="shared" si="28"/>
        <v>0</v>
      </c>
      <c r="S23" s="31">
        <f t="shared" si="29"/>
        <v>0</v>
      </c>
      <c r="T23" s="31">
        <f>IFERROR(U23*('Allocation Detail'!#REF!/'Allocation Detail'!#REF!),0)</f>
        <v>0</v>
      </c>
      <c r="U23" s="30">
        <f t="shared" si="2"/>
        <v>0</v>
      </c>
      <c r="V23" s="133">
        <f t="shared" si="30"/>
        <v>0</v>
      </c>
      <c r="W23" s="62" t="e">
        <f t="shared" si="31"/>
        <v>#DIV/0!</v>
      </c>
      <c r="Y23" s="74">
        <f t="shared" si="86"/>
        <v>21</v>
      </c>
      <c r="Z23" s="75">
        <f t="shared" si="86"/>
        <v>20</v>
      </c>
      <c r="AA23" s="76">
        <f t="shared" si="62"/>
        <v>0</v>
      </c>
      <c r="AB23" s="76">
        <f t="shared" si="3"/>
        <v>0</v>
      </c>
      <c r="AC23" s="76">
        <f t="shared" si="32"/>
        <v>0</v>
      </c>
      <c r="AD23" s="76">
        <f t="shared" si="4"/>
        <v>0</v>
      </c>
      <c r="AE23" s="77">
        <f t="shared" si="33"/>
        <v>0</v>
      </c>
      <c r="AF23" s="1">
        <f t="shared" si="34"/>
        <v>0</v>
      </c>
      <c r="AH23" s="40">
        <f t="shared" si="87"/>
        <v>21</v>
      </c>
      <c r="AI23" s="41">
        <f t="shared" si="87"/>
        <v>20</v>
      </c>
      <c r="AJ23" s="29">
        <f t="shared" si="35"/>
        <v>0</v>
      </c>
      <c r="AK23" s="31">
        <f t="shared" si="36"/>
        <v>0</v>
      </c>
      <c r="AL23" s="32">
        <f t="shared" si="5"/>
        <v>0</v>
      </c>
      <c r="AM23" s="31">
        <f t="shared" si="37"/>
        <v>0</v>
      </c>
      <c r="AN23" s="29">
        <f t="shared" si="38"/>
        <v>0</v>
      </c>
      <c r="AO23" s="31">
        <f t="shared" si="6"/>
        <v>0</v>
      </c>
      <c r="AP23" s="30">
        <f t="shared" si="7"/>
        <v>0</v>
      </c>
      <c r="AQ23" s="44">
        <f>IFERROR(ROUND(-SUM(AJ23,AO23)*'Allocation Detail'!$E$13/12,2),0)</f>
        <v>0</v>
      </c>
      <c r="AR23" s="162">
        <f>IFERROR(ROUND(-SUM(AK23,AM23,AN23)*'Allocation Detail'!$H$13/12,2),0)</f>
        <v>0</v>
      </c>
      <c r="AS23" s="44">
        <v>0</v>
      </c>
      <c r="AT23" s="30">
        <v>0</v>
      </c>
      <c r="AU23" s="32">
        <v>0</v>
      </c>
      <c r="AV23" s="31">
        <f t="shared" si="39"/>
        <v>0</v>
      </c>
      <c r="AW23" s="31">
        <f t="shared" si="40"/>
        <v>0</v>
      </c>
      <c r="AX23" s="31">
        <f>IFERROR(AY23*('Allocation Detail'!#REF!/'Allocation Detail'!#REF!),0)</f>
        <v>0</v>
      </c>
      <c r="AY23" s="30">
        <f t="shared" si="8"/>
        <v>0</v>
      </c>
      <c r="AZ23" s="32">
        <f t="shared" si="41"/>
        <v>0</v>
      </c>
      <c r="BB23" s="40">
        <f t="shared" ref="BB23:BC23" si="91">BB22+1</f>
        <v>21</v>
      </c>
      <c r="BC23" s="41">
        <f t="shared" si="91"/>
        <v>20</v>
      </c>
      <c r="BD23" s="29">
        <f t="shared" si="42"/>
        <v>0</v>
      </c>
      <c r="BE23" s="31">
        <f t="shared" si="43"/>
        <v>0</v>
      </c>
      <c r="BF23" s="32">
        <f t="shared" si="9"/>
        <v>0</v>
      </c>
      <c r="BG23" s="31">
        <f t="shared" si="10"/>
        <v>0</v>
      </c>
      <c r="BH23" s="29">
        <f t="shared" si="65"/>
        <v>0</v>
      </c>
      <c r="BI23" s="31">
        <f t="shared" si="44"/>
        <v>0</v>
      </c>
      <c r="BJ23" s="30">
        <f t="shared" si="11"/>
        <v>0</v>
      </c>
      <c r="BK23" s="44">
        <f>IFERROR(ROUND(-SUM(BD23,BI23)*'Allocation Detail'!$E$13/12,2),0)</f>
        <v>0</v>
      </c>
      <c r="BL23" s="162">
        <f>IFERROR(ROUND(-SUM(BE23,BG23,BH23)*'Allocation Detail'!$H$13/12,2),0)</f>
        <v>0</v>
      </c>
      <c r="BM23" s="44">
        <v>0</v>
      </c>
      <c r="BN23" s="30">
        <v>0</v>
      </c>
      <c r="BO23" s="31">
        <f t="shared" si="66"/>
        <v>0</v>
      </c>
      <c r="BP23" s="29">
        <f t="shared" si="45"/>
        <v>0</v>
      </c>
      <c r="BQ23" s="31">
        <f t="shared" si="46"/>
        <v>0</v>
      </c>
      <c r="BR23" s="31">
        <f>IFERROR(BS23*('Allocation Detail'!#REF!/'Allocation Detail'!#REF!),0)</f>
        <v>0</v>
      </c>
      <c r="BS23" s="30">
        <f t="shared" si="12"/>
        <v>0</v>
      </c>
      <c r="BT23" s="32">
        <f t="shared" si="13"/>
        <v>0</v>
      </c>
      <c r="BU23" s="31"/>
      <c r="BV23" s="40">
        <f t="shared" si="89"/>
        <v>21</v>
      </c>
      <c r="BW23" s="41">
        <f t="shared" si="89"/>
        <v>20</v>
      </c>
      <c r="BX23" s="29">
        <f t="shared" si="47"/>
        <v>0</v>
      </c>
      <c r="BY23" s="31">
        <f t="shared" si="48"/>
        <v>0</v>
      </c>
      <c r="BZ23" s="32">
        <f t="shared" si="14"/>
        <v>0</v>
      </c>
      <c r="CA23" s="31">
        <f t="shared" si="15"/>
        <v>0</v>
      </c>
      <c r="CB23" s="29">
        <f t="shared" si="49"/>
        <v>0</v>
      </c>
      <c r="CC23" s="31">
        <f t="shared" si="16"/>
        <v>0</v>
      </c>
      <c r="CD23" s="44">
        <f>IFERROR(ROUND(-SUM(BX23,CC23)*'Allocation Detail'!$E$13/12,2),0)</f>
        <v>0</v>
      </c>
      <c r="CE23" s="30">
        <f>IFERROR(ROUND(-SUM(BY23,CA23,CB23)*'Allocation Detail'!$H$13/12,2),0)</f>
        <v>0</v>
      </c>
      <c r="CF23" s="44">
        <v>0</v>
      </c>
      <c r="CG23" s="30">
        <v>0</v>
      </c>
      <c r="CH23" s="31">
        <f t="shared" si="50"/>
        <v>0</v>
      </c>
      <c r="CI23" s="29">
        <f t="shared" si="68"/>
        <v>0</v>
      </c>
      <c r="CJ23" s="31">
        <f t="shared" si="69"/>
        <v>0</v>
      </c>
      <c r="CK23" s="31">
        <f>IFERROR(CL23*('Allocation Detail'!#REF!/'Allocation Detail'!#REF!),0)</f>
        <v>0</v>
      </c>
      <c r="CL23" s="30">
        <f t="shared" si="17"/>
        <v>0</v>
      </c>
      <c r="CM23" s="32">
        <f t="shared" si="18"/>
        <v>0</v>
      </c>
    </row>
    <row r="24" spans="1:111" x14ac:dyDescent="0.2">
      <c r="A24" s="6" t="s">
        <v>8</v>
      </c>
      <c r="B24" s="6" t="s">
        <v>163</v>
      </c>
      <c r="C24" s="6" t="s">
        <v>46</v>
      </c>
      <c r="D24" s="6" t="s">
        <v>9</v>
      </c>
      <c r="E24" s="9" t="s">
        <v>164</v>
      </c>
      <c r="F24" s="40">
        <f t="shared" si="56"/>
        <v>22</v>
      </c>
      <c r="G24" s="41">
        <f t="shared" si="57"/>
        <v>21</v>
      </c>
      <c r="H24" s="29">
        <f t="shared" si="25"/>
        <v>0</v>
      </c>
      <c r="I24" s="31">
        <f t="shared" si="26"/>
        <v>0</v>
      </c>
      <c r="J24" s="31">
        <f t="shared" si="0"/>
        <v>0</v>
      </c>
      <c r="K24" s="29">
        <f t="shared" si="27"/>
        <v>0</v>
      </c>
      <c r="L24" s="153">
        <f t="shared" si="1"/>
        <v>0</v>
      </c>
      <c r="M24" s="44">
        <f>IFERROR(ROUND(-SUM(H24,L24)*'Allocation Detail'!$E$13/12,2),0)</f>
        <v>0</v>
      </c>
      <c r="N24" s="30">
        <f>IFERROR(ROUND(-SUM(I24,J24,K24)*'Allocation Detail'!$E$13/12,2),0)</f>
        <v>0</v>
      </c>
      <c r="O24" s="44">
        <f t="shared" si="58"/>
        <v>0</v>
      </c>
      <c r="P24" s="30">
        <f t="shared" si="59"/>
        <v>0</v>
      </c>
      <c r="Q24" s="31">
        <f t="shared" si="60"/>
        <v>0</v>
      </c>
      <c r="R24" s="29">
        <f t="shared" si="28"/>
        <v>0</v>
      </c>
      <c r="S24" s="31">
        <f t="shared" si="29"/>
        <v>0</v>
      </c>
      <c r="T24" s="31">
        <f>IFERROR(U24*('Allocation Detail'!#REF!/'Allocation Detail'!#REF!),0)</f>
        <v>0</v>
      </c>
      <c r="U24" s="30">
        <f t="shared" si="2"/>
        <v>0</v>
      </c>
      <c r="V24" s="133">
        <f t="shared" si="30"/>
        <v>0</v>
      </c>
      <c r="W24" s="62" t="e">
        <f t="shared" si="31"/>
        <v>#DIV/0!</v>
      </c>
      <c r="Y24" s="74">
        <f t="shared" si="86"/>
        <v>22</v>
      </c>
      <c r="Z24" s="75">
        <f t="shared" si="86"/>
        <v>21</v>
      </c>
      <c r="AA24" s="76">
        <f t="shared" si="62"/>
        <v>0</v>
      </c>
      <c r="AB24" s="76">
        <f t="shared" si="3"/>
        <v>0</v>
      </c>
      <c r="AC24" s="76">
        <f t="shared" si="32"/>
        <v>0</v>
      </c>
      <c r="AD24" s="76">
        <f t="shared" si="4"/>
        <v>0</v>
      </c>
      <c r="AE24" s="77">
        <f t="shared" si="33"/>
        <v>0</v>
      </c>
      <c r="AF24" s="1">
        <f t="shared" si="34"/>
        <v>0</v>
      </c>
      <c r="AH24" s="40">
        <f t="shared" si="87"/>
        <v>22</v>
      </c>
      <c r="AI24" s="41">
        <f t="shared" si="87"/>
        <v>21</v>
      </c>
      <c r="AJ24" s="29">
        <f t="shared" si="35"/>
        <v>0</v>
      </c>
      <c r="AK24" s="31">
        <f t="shared" si="36"/>
        <v>0</v>
      </c>
      <c r="AL24" s="32">
        <f t="shared" si="5"/>
        <v>0</v>
      </c>
      <c r="AM24" s="31">
        <f t="shared" si="37"/>
        <v>0</v>
      </c>
      <c r="AN24" s="29">
        <f t="shared" si="38"/>
        <v>0</v>
      </c>
      <c r="AO24" s="31">
        <f t="shared" si="6"/>
        <v>0</v>
      </c>
      <c r="AP24" s="30">
        <f t="shared" si="7"/>
        <v>0</v>
      </c>
      <c r="AQ24" s="44">
        <f>IFERROR(ROUND(-SUM(AJ24,AO24)*'Allocation Detail'!$E$13/12,2),0)</f>
        <v>0</v>
      </c>
      <c r="AR24" s="162">
        <f>IFERROR(ROUND(-SUM(AK24,AM24,AN24)*'Allocation Detail'!$H$13/12,2),0)</f>
        <v>0</v>
      </c>
      <c r="AS24" s="44">
        <v>0</v>
      </c>
      <c r="AT24" s="30">
        <v>0</v>
      </c>
      <c r="AU24" s="32">
        <v>0</v>
      </c>
      <c r="AV24" s="31">
        <f t="shared" si="39"/>
        <v>0</v>
      </c>
      <c r="AW24" s="31">
        <f t="shared" si="40"/>
        <v>0</v>
      </c>
      <c r="AX24" s="31">
        <f>IFERROR(AY24*('Allocation Detail'!#REF!/'Allocation Detail'!#REF!),0)</f>
        <v>0</v>
      </c>
      <c r="AY24" s="30">
        <f t="shared" si="8"/>
        <v>0</v>
      </c>
      <c r="AZ24" s="32">
        <f t="shared" si="41"/>
        <v>0</v>
      </c>
      <c r="BB24" s="40">
        <f t="shared" ref="BB24:BC24" si="92">BB23+1</f>
        <v>22</v>
      </c>
      <c r="BC24" s="41">
        <f t="shared" si="92"/>
        <v>21</v>
      </c>
      <c r="BD24" s="29">
        <f t="shared" si="42"/>
        <v>0</v>
      </c>
      <c r="BE24" s="31">
        <f t="shared" si="43"/>
        <v>0</v>
      </c>
      <c r="BF24" s="32">
        <f t="shared" si="9"/>
        <v>0</v>
      </c>
      <c r="BG24" s="31">
        <f t="shared" si="10"/>
        <v>0</v>
      </c>
      <c r="BH24" s="29">
        <f t="shared" si="65"/>
        <v>0</v>
      </c>
      <c r="BI24" s="31">
        <f t="shared" si="44"/>
        <v>0</v>
      </c>
      <c r="BJ24" s="30">
        <f t="shared" si="11"/>
        <v>0</v>
      </c>
      <c r="BK24" s="44">
        <f>IFERROR(ROUND(-SUM(BD24,BI24)*'Allocation Detail'!$E$13/12,2),0)</f>
        <v>0</v>
      </c>
      <c r="BL24" s="162">
        <f>IFERROR(ROUND(-SUM(BE24,BG24,BH24)*'Allocation Detail'!$H$13/12,2),0)</f>
        <v>0</v>
      </c>
      <c r="BM24" s="44">
        <v>0</v>
      </c>
      <c r="BN24" s="30">
        <v>0</v>
      </c>
      <c r="BO24" s="31">
        <f t="shared" si="66"/>
        <v>0</v>
      </c>
      <c r="BP24" s="29">
        <f t="shared" si="45"/>
        <v>0</v>
      </c>
      <c r="BQ24" s="31">
        <f t="shared" si="46"/>
        <v>0</v>
      </c>
      <c r="BR24" s="31">
        <f>IFERROR(BS24*('Allocation Detail'!#REF!/'Allocation Detail'!#REF!),0)</f>
        <v>0</v>
      </c>
      <c r="BS24" s="30">
        <f t="shared" si="12"/>
        <v>0</v>
      </c>
      <c r="BT24" s="32">
        <f t="shared" si="13"/>
        <v>0</v>
      </c>
      <c r="BU24" s="31"/>
      <c r="BV24" s="40">
        <f t="shared" si="89"/>
        <v>22</v>
      </c>
      <c r="BW24" s="41">
        <f t="shared" si="89"/>
        <v>21</v>
      </c>
      <c r="BX24" s="29">
        <f t="shared" si="47"/>
        <v>0</v>
      </c>
      <c r="BY24" s="31">
        <f t="shared" si="48"/>
        <v>0</v>
      </c>
      <c r="BZ24" s="32">
        <f t="shared" si="14"/>
        <v>0</v>
      </c>
      <c r="CA24" s="31">
        <f t="shared" si="15"/>
        <v>0</v>
      </c>
      <c r="CB24" s="29">
        <f t="shared" si="49"/>
        <v>0</v>
      </c>
      <c r="CC24" s="31">
        <f t="shared" si="16"/>
        <v>0</v>
      </c>
      <c r="CD24" s="44">
        <f>IFERROR(ROUND(-SUM(BX24,CC24)*'Allocation Detail'!$E$13/12,2),0)</f>
        <v>0</v>
      </c>
      <c r="CE24" s="30">
        <f>IFERROR(ROUND(-SUM(BY24,CA24,CB24)*'Allocation Detail'!$H$13/12,2),0)</f>
        <v>0</v>
      </c>
      <c r="CF24" s="44">
        <v>0</v>
      </c>
      <c r="CG24" s="30">
        <v>0</v>
      </c>
      <c r="CH24" s="31">
        <f t="shared" si="50"/>
        <v>0</v>
      </c>
      <c r="CI24" s="29">
        <f t="shared" si="68"/>
        <v>0</v>
      </c>
      <c r="CJ24" s="31">
        <f t="shared" si="69"/>
        <v>0</v>
      </c>
      <c r="CK24" s="31">
        <f>IFERROR(CL24*('Allocation Detail'!#REF!/'Allocation Detail'!#REF!),0)</f>
        <v>0</v>
      </c>
      <c r="CL24" s="30">
        <f t="shared" si="17"/>
        <v>0</v>
      </c>
      <c r="CM24" s="32">
        <f t="shared" si="18"/>
        <v>0</v>
      </c>
    </row>
    <row r="25" spans="1:111" x14ac:dyDescent="0.2">
      <c r="A25" s="1" t="str">
        <f>IF('Ashburton EAC'!A23="","",'Ashburton EAC'!A23)</f>
        <v/>
      </c>
      <c r="B25" s="3">
        <f>IFERROR(VLOOKUP(A25,'Allocation Detail'!$A$3:$E$12,5,FALSE),0)</f>
        <v>0</v>
      </c>
      <c r="C25" s="8">
        <f>IFERROR(VLOOKUP(A25,'Ashburton EAC'!$A$23:$E$33,5,FALSE),0)</f>
        <v>0</v>
      </c>
      <c r="D25" s="8">
        <f>IFERROR(VLOOKUP(A25,'Ashburton EAC'!$A$23:$F$33,6,FALSE),0)</f>
        <v>0</v>
      </c>
      <c r="E25" s="160">
        <f>IFERROR(VLOOKUP(A25,'Allocation Detail'!$A$3:$H$12,8),0)</f>
        <v>0</v>
      </c>
      <c r="F25" s="40">
        <f t="shared" si="56"/>
        <v>23</v>
      </c>
      <c r="G25" s="41">
        <f t="shared" si="57"/>
        <v>22</v>
      </c>
      <c r="H25" s="29">
        <f t="shared" si="25"/>
        <v>0</v>
      </c>
      <c r="I25" s="31">
        <f t="shared" si="26"/>
        <v>0</v>
      </c>
      <c r="J25" s="31">
        <f t="shared" si="0"/>
        <v>0</v>
      </c>
      <c r="K25" s="29">
        <f t="shared" si="27"/>
        <v>0</v>
      </c>
      <c r="L25" s="153">
        <f t="shared" si="1"/>
        <v>0</v>
      </c>
      <c r="M25" s="44">
        <f>IFERROR(ROUND(-SUM(H25,L25)*'Allocation Detail'!$E$13/12,2),0)</f>
        <v>0</v>
      </c>
      <c r="N25" s="30">
        <f>IFERROR(ROUND(-SUM(I25,J25,K25)*'Allocation Detail'!$E$13/12,2),0)</f>
        <v>0</v>
      </c>
      <c r="O25" s="44">
        <f t="shared" si="58"/>
        <v>0</v>
      </c>
      <c r="P25" s="30">
        <f t="shared" si="59"/>
        <v>0</v>
      </c>
      <c r="Q25" s="31">
        <f t="shared" si="60"/>
        <v>0</v>
      </c>
      <c r="R25" s="29">
        <f t="shared" si="28"/>
        <v>0</v>
      </c>
      <c r="S25" s="31">
        <f t="shared" si="29"/>
        <v>0</v>
      </c>
      <c r="T25" s="31">
        <f>IFERROR(U25*('Allocation Detail'!#REF!/'Allocation Detail'!#REF!),0)</f>
        <v>0</v>
      </c>
      <c r="U25" s="30">
        <f t="shared" si="2"/>
        <v>0</v>
      </c>
      <c r="V25" s="133">
        <f t="shared" si="30"/>
        <v>0</v>
      </c>
      <c r="W25" s="62" t="e">
        <f t="shared" si="31"/>
        <v>#DIV/0!</v>
      </c>
      <c r="Y25" s="74">
        <f t="shared" si="86"/>
        <v>23</v>
      </c>
      <c r="Z25" s="75">
        <f t="shared" si="86"/>
        <v>22</v>
      </c>
      <c r="AA25" s="76">
        <f t="shared" si="62"/>
        <v>0</v>
      </c>
      <c r="AB25" s="76">
        <f t="shared" si="3"/>
        <v>0</v>
      </c>
      <c r="AC25" s="76">
        <f t="shared" si="32"/>
        <v>0</v>
      </c>
      <c r="AD25" s="76">
        <f t="shared" si="4"/>
        <v>0</v>
      </c>
      <c r="AE25" s="77">
        <f t="shared" si="33"/>
        <v>0</v>
      </c>
      <c r="AF25" s="1">
        <f t="shared" si="34"/>
        <v>0</v>
      </c>
      <c r="AH25" s="40">
        <f t="shared" si="87"/>
        <v>23</v>
      </c>
      <c r="AI25" s="41">
        <f t="shared" si="87"/>
        <v>22</v>
      </c>
      <c r="AJ25" s="29">
        <f t="shared" si="35"/>
        <v>0</v>
      </c>
      <c r="AK25" s="31">
        <f t="shared" si="36"/>
        <v>0</v>
      </c>
      <c r="AL25" s="32">
        <f t="shared" si="5"/>
        <v>0</v>
      </c>
      <c r="AM25" s="31">
        <f t="shared" si="37"/>
        <v>0</v>
      </c>
      <c r="AN25" s="29">
        <f t="shared" si="38"/>
        <v>0</v>
      </c>
      <c r="AO25" s="31">
        <f t="shared" si="6"/>
        <v>0</v>
      </c>
      <c r="AP25" s="30">
        <f t="shared" si="7"/>
        <v>0</v>
      </c>
      <c r="AQ25" s="44">
        <f>IFERROR(ROUND(-SUM(AJ25,AO25)*'Allocation Detail'!$E$13/12,2),0)</f>
        <v>0</v>
      </c>
      <c r="AR25" s="162">
        <f>IFERROR(ROUND(-SUM(AK25,AM25,AN25)*'Allocation Detail'!$H$13/12,2),0)</f>
        <v>0</v>
      </c>
      <c r="AS25" s="44">
        <v>0</v>
      </c>
      <c r="AT25" s="30">
        <v>0</v>
      </c>
      <c r="AU25" s="32">
        <v>0</v>
      </c>
      <c r="AV25" s="31">
        <f t="shared" si="39"/>
        <v>0</v>
      </c>
      <c r="AW25" s="31">
        <f t="shared" si="40"/>
        <v>0</v>
      </c>
      <c r="AX25" s="31">
        <f>IFERROR(AY25*('Allocation Detail'!#REF!/'Allocation Detail'!#REF!),0)</f>
        <v>0</v>
      </c>
      <c r="AY25" s="30">
        <f t="shared" si="8"/>
        <v>0</v>
      </c>
      <c r="AZ25" s="32">
        <f t="shared" si="41"/>
        <v>0</v>
      </c>
      <c r="BB25" s="40">
        <f t="shared" ref="BB25:BC25" si="93">BB24+1</f>
        <v>23</v>
      </c>
      <c r="BC25" s="41">
        <f t="shared" si="93"/>
        <v>22</v>
      </c>
      <c r="BD25" s="29">
        <f t="shared" si="42"/>
        <v>0</v>
      </c>
      <c r="BE25" s="31">
        <f t="shared" si="43"/>
        <v>0</v>
      </c>
      <c r="BF25" s="32">
        <f t="shared" si="9"/>
        <v>0</v>
      </c>
      <c r="BG25" s="31">
        <f t="shared" si="10"/>
        <v>0</v>
      </c>
      <c r="BH25" s="29">
        <f t="shared" si="65"/>
        <v>0</v>
      </c>
      <c r="BI25" s="31">
        <f t="shared" si="44"/>
        <v>0</v>
      </c>
      <c r="BJ25" s="30">
        <f t="shared" si="11"/>
        <v>0</v>
      </c>
      <c r="BK25" s="44">
        <f>IFERROR(ROUND(-SUM(BD25,BI25)*'Allocation Detail'!$E$13/12,2),0)</f>
        <v>0</v>
      </c>
      <c r="BL25" s="162">
        <f>IFERROR(ROUND(-SUM(BE25,BG25,BH25)*'Allocation Detail'!$H$13/12,2),0)</f>
        <v>0</v>
      </c>
      <c r="BM25" s="44">
        <v>0</v>
      </c>
      <c r="BN25" s="30">
        <v>0</v>
      </c>
      <c r="BO25" s="31">
        <f t="shared" si="66"/>
        <v>0</v>
      </c>
      <c r="BP25" s="29">
        <f t="shared" si="45"/>
        <v>0</v>
      </c>
      <c r="BQ25" s="31">
        <f t="shared" si="46"/>
        <v>0</v>
      </c>
      <c r="BR25" s="31">
        <f>IFERROR(BS25*('Allocation Detail'!#REF!/'Allocation Detail'!#REF!),0)</f>
        <v>0</v>
      </c>
      <c r="BS25" s="30">
        <f t="shared" si="12"/>
        <v>0</v>
      </c>
      <c r="BT25" s="32">
        <f t="shared" si="13"/>
        <v>0</v>
      </c>
      <c r="BU25" s="31"/>
      <c r="BV25" s="40">
        <f t="shared" si="89"/>
        <v>23</v>
      </c>
      <c r="BW25" s="41">
        <f t="shared" si="89"/>
        <v>22</v>
      </c>
      <c r="BX25" s="29">
        <f t="shared" si="47"/>
        <v>0</v>
      </c>
      <c r="BY25" s="31">
        <f t="shared" si="48"/>
        <v>0</v>
      </c>
      <c r="BZ25" s="32">
        <f t="shared" si="14"/>
        <v>0</v>
      </c>
      <c r="CA25" s="31">
        <f t="shared" si="15"/>
        <v>0</v>
      </c>
      <c r="CB25" s="29">
        <f t="shared" si="49"/>
        <v>0</v>
      </c>
      <c r="CC25" s="31">
        <f t="shared" si="16"/>
        <v>0</v>
      </c>
      <c r="CD25" s="44">
        <f>IFERROR(ROUND(-SUM(BX25,CC25)*'Allocation Detail'!$E$13/12,2),0)</f>
        <v>0</v>
      </c>
      <c r="CE25" s="30">
        <f>IFERROR(ROUND(-SUM(BY25,CA25,CB25)*'Allocation Detail'!$H$13/12,2),0)</f>
        <v>0</v>
      </c>
      <c r="CF25" s="44">
        <v>0</v>
      </c>
      <c r="CG25" s="30">
        <v>0</v>
      </c>
      <c r="CH25" s="31">
        <f t="shared" si="50"/>
        <v>0</v>
      </c>
      <c r="CI25" s="29">
        <f t="shared" si="68"/>
        <v>0</v>
      </c>
      <c r="CJ25" s="31">
        <f t="shared" si="69"/>
        <v>0</v>
      </c>
      <c r="CK25" s="31">
        <f>IFERROR(CL25*('Allocation Detail'!#REF!/'Allocation Detail'!#REF!),0)</f>
        <v>0</v>
      </c>
      <c r="CL25" s="30">
        <f t="shared" si="17"/>
        <v>0</v>
      </c>
      <c r="CM25" s="32">
        <f t="shared" si="18"/>
        <v>0</v>
      </c>
    </row>
    <row r="26" spans="1:111" x14ac:dyDescent="0.2">
      <c r="A26" s="1" t="str">
        <f>IF('Ashburton EAC'!A24="","",'Ashburton EAC'!A24)</f>
        <v/>
      </c>
      <c r="B26" s="3">
        <f>IFERROR(VLOOKUP(A26,'Allocation Detail'!$A$3:$E$12,5,FALSE),0)</f>
        <v>0</v>
      </c>
      <c r="C26" s="8">
        <f>IFERROR(VLOOKUP(A26,'Ashburton EAC'!$A$23:$E$33,5,FALSE),0)</f>
        <v>0</v>
      </c>
      <c r="D26" s="8">
        <f>IFERROR(VLOOKUP(A26,'Ashburton EAC'!$A$23:$F$33,6,FALSE),0)</f>
        <v>0</v>
      </c>
      <c r="E26" s="160">
        <f>IFERROR(VLOOKUP(A26,'Allocation Detail'!$A$3:$H$12,8),0)</f>
        <v>0</v>
      </c>
      <c r="F26" s="40">
        <f t="shared" si="56"/>
        <v>24</v>
      </c>
      <c r="G26" s="41">
        <f t="shared" si="57"/>
        <v>23</v>
      </c>
      <c r="H26" s="29">
        <f t="shared" si="25"/>
        <v>0</v>
      </c>
      <c r="I26" s="31">
        <f t="shared" si="26"/>
        <v>0</v>
      </c>
      <c r="J26" s="31">
        <f t="shared" si="0"/>
        <v>0</v>
      </c>
      <c r="K26" s="29">
        <f t="shared" si="27"/>
        <v>0</v>
      </c>
      <c r="L26" s="153">
        <f t="shared" si="1"/>
        <v>0</v>
      </c>
      <c r="M26" s="44">
        <f>IFERROR(ROUND(-SUM(H26,L26)*'Allocation Detail'!$E$13/12,2),0)</f>
        <v>0</v>
      </c>
      <c r="N26" s="30">
        <f>IFERROR(ROUND(-SUM(I26,J26,K26)*'Allocation Detail'!$E$13/12,2),0)</f>
        <v>0</v>
      </c>
      <c r="O26" s="44">
        <f t="shared" si="58"/>
        <v>0</v>
      </c>
      <c r="P26" s="30">
        <f t="shared" si="59"/>
        <v>0</v>
      </c>
      <c r="Q26" s="31">
        <f t="shared" si="60"/>
        <v>0</v>
      </c>
      <c r="R26" s="29">
        <f t="shared" si="28"/>
        <v>0</v>
      </c>
      <c r="S26" s="31">
        <f t="shared" si="29"/>
        <v>0</v>
      </c>
      <c r="T26" s="31">
        <f>IFERROR(U26*('Allocation Detail'!#REF!/'Allocation Detail'!#REF!),0)</f>
        <v>0</v>
      </c>
      <c r="U26" s="30">
        <f t="shared" si="2"/>
        <v>0</v>
      </c>
      <c r="V26" s="133">
        <f t="shared" si="30"/>
        <v>0</v>
      </c>
      <c r="W26" s="62" t="e">
        <f t="shared" si="31"/>
        <v>#DIV/0!</v>
      </c>
      <c r="Y26" s="74">
        <f t="shared" si="86"/>
        <v>24</v>
      </c>
      <c r="Z26" s="75">
        <f t="shared" si="86"/>
        <v>23</v>
      </c>
      <c r="AA26" s="76">
        <f t="shared" si="62"/>
        <v>0</v>
      </c>
      <c r="AB26" s="76">
        <f t="shared" si="3"/>
        <v>0</v>
      </c>
      <c r="AC26" s="76">
        <f t="shared" si="32"/>
        <v>0</v>
      </c>
      <c r="AD26" s="76">
        <f t="shared" si="4"/>
        <v>0</v>
      </c>
      <c r="AE26" s="77">
        <f t="shared" si="33"/>
        <v>0</v>
      </c>
      <c r="AF26" s="1">
        <f t="shared" si="34"/>
        <v>0</v>
      </c>
      <c r="AH26" s="40">
        <f t="shared" si="87"/>
        <v>24</v>
      </c>
      <c r="AI26" s="41">
        <f t="shared" si="87"/>
        <v>23</v>
      </c>
      <c r="AJ26" s="29">
        <f t="shared" si="35"/>
        <v>0</v>
      </c>
      <c r="AK26" s="31">
        <f t="shared" si="36"/>
        <v>0</v>
      </c>
      <c r="AL26" s="32">
        <f t="shared" si="5"/>
        <v>0</v>
      </c>
      <c r="AM26" s="31">
        <f t="shared" si="37"/>
        <v>0</v>
      </c>
      <c r="AN26" s="29">
        <f t="shared" si="38"/>
        <v>0</v>
      </c>
      <c r="AO26" s="31">
        <f t="shared" si="6"/>
        <v>0</v>
      </c>
      <c r="AP26" s="30">
        <f t="shared" si="7"/>
        <v>0</v>
      </c>
      <c r="AQ26" s="44">
        <f>IFERROR(ROUND(-SUM(AJ26,AO26)*'Allocation Detail'!$E$13/12,2),0)</f>
        <v>0</v>
      </c>
      <c r="AR26" s="162">
        <f>IFERROR(ROUND(-SUM(AK26,AM26,AN26)*'Allocation Detail'!$H$13/12,2),0)</f>
        <v>0</v>
      </c>
      <c r="AS26" s="44">
        <v>0</v>
      </c>
      <c r="AT26" s="30">
        <v>0</v>
      </c>
      <c r="AU26" s="32">
        <v>0</v>
      </c>
      <c r="AV26" s="31">
        <f t="shared" si="39"/>
        <v>0</v>
      </c>
      <c r="AW26" s="31">
        <f t="shared" si="40"/>
        <v>0</v>
      </c>
      <c r="AX26" s="31">
        <f>IFERROR(AY26*('Allocation Detail'!#REF!/'Allocation Detail'!#REF!),0)</f>
        <v>0</v>
      </c>
      <c r="AY26" s="30">
        <f t="shared" si="8"/>
        <v>0</v>
      </c>
      <c r="AZ26" s="32">
        <f t="shared" si="41"/>
        <v>0</v>
      </c>
      <c r="BB26" s="40">
        <f t="shared" ref="BB26:BC26" si="94">BB25+1</f>
        <v>24</v>
      </c>
      <c r="BC26" s="41">
        <f t="shared" si="94"/>
        <v>23</v>
      </c>
      <c r="BD26" s="29">
        <f t="shared" si="42"/>
        <v>0</v>
      </c>
      <c r="BE26" s="31">
        <f t="shared" si="43"/>
        <v>0</v>
      </c>
      <c r="BF26" s="32">
        <f t="shared" si="9"/>
        <v>0</v>
      </c>
      <c r="BG26" s="31">
        <f t="shared" si="10"/>
        <v>0</v>
      </c>
      <c r="BH26" s="29">
        <f t="shared" si="65"/>
        <v>0</v>
      </c>
      <c r="BI26" s="31">
        <f t="shared" si="44"/>
        <v>0</v>
      </c>
      <c r="BJ26" s="30">
        <f t="shared" si="11"/>
        <v>0</v>
      </c>
      <c r="BK26" s="44">
        <f>IFERROR(ROUND(-SUM(BD26,BI26)*'Allocation Detail'!$E$13/12,2),0)</f>
        <v>0</v>
      </c>
      <c r="BL26" s="162">
        <f>IFERROR(ROUND(-SUM(BE26,BG26,BH26)*'Allocation Detail'!$H$13/12,2),0)</f>
        <v>0</v>
      </c>
      <c r="BM26" s="44">
        <v>0</v>
      </c>
      <c r="BN26" s="30">
        <v>0</v>
      </c>
      <c r="BO26" s="31">
        <f t="shared" si="66"/>
        <v>0</v>
      </c>
      <c r="BP26" s="29">
        <f t="shared" si="45"/>
        <v>0</v>
      </c>
      <c r="BQ26" s="31">
        <f t="shared" si="46"/>
        <v>0</v>
      </c>
      <c r="BR26" s="31">
        <f>IFERROR(BS26*('Allocation Detail'!#REF!/'Allocation Detail'!#REF!),0)</f>
        <v>0</v>
      </c>
      <c r="BS26" s="30">
        <f t="shared" si="12"/>
        <v>0</v>
      </c>
      <c r="BT26" s="32">
        <f t="shared" si="13"/>
        <v>0</v>
      </c>
      <c r="BU26" s="31"/>
      <c r="BV26" s="40">
        <f t="shared" si="89"/>
        <v>24</v>
      </c>
      <c r="BW26" s="41">
        <f t="shared" si="89"/>
        <v>23</v>
      </c>
      <c r="BX26" s="29">
        <f t="shared" si="47"/>
        <v>0</v>
      </c>
      <c r="BY26" s="31">
        <f t="shared" si="48"/>
        <v>0</v>
      </c>
      <c r="BZ26" s="32">
        <f t="shared" si="14"/>
        <v>0</v>
      </c>
      <c r="CA26" s="31">
        <f t="shared" si="15"/>
        <v>0</v>
      </c>
      <c r="CB26" s="29">
        <f t="shared" si="49"/>
        <v>0</v>
      </c>
      <c r="CC26" s="31">
        <f t="shared" si="16"/>
        <v>0</v>
      </c>
      <c r="CD26" s="44">
        <f>IFERROR(ROUND(-SUM(BX26,CC26)*'Allocation Detail'!$E$13/12,2),0)</f>
        <v>0</v>
      </c>
      <c r="CE26" s="30">
        <f>IFERROR(ROUND(-SUM(BY26,CA26,CB26)*'Allocation Detail'!$H$13/12,2),0)</f>
        <v>0</v>
      </c>
      <c r="CF26" s="44">
        <v>0</v>
      </c>
      <c r="CG26" s="30">
        <v>0</v>
      </c>
      <c r="CH26" s="31">
        <f t="shared" si="50"/>
        <v>0</v>
      </c>
      <c r="CI26" s="29">
        <f t="shared" si="68"/>
        <v>0</v>
      </c>
      <c r="CJ26" s="31">
        <f t="shared" si="69"/>
        <v>0</v>
      </c>
      <c r="CK26" s="31">
        <f>IFERROR(CL26*('Allocation Detail'!#REF!/'Allocation Detail'!#REF!),0)</f>
        <v>0</v>
      </c>
      <c r="CL26" s="30">
        <f t="shared" si="17"/>
        <v>0</v>
      </c>
      <c r="CM26" s="32">
        <f t="shared" si="18"/>
        <v>0</v>
      </c>
    </row>
    <row r="27" spans="1:111" x14ac:dyDescent="0.2">
      <c r="A27" s="1" t="str">
        <f>IF('Ashburton EAC'!A25="","",'Ashburton EAC'!A25)</f>
        <v/>
      </c>
      <c r="B27" s="3">
        <f>IFERROR(VLOOKUP(A27,'Allocation Detail'!$A$3:$E$12,5,FALSE),0)</f>
        <v>0</v>
      </c>
      <c r="C27" s="8">
        <f>IFERROR(VLOOKUP(A27,'Ashburton EAC'!$A$23:$E$33,5,FALSE),0)</f>
        <v>0</v>
      </c>
      <c r="D27" s="8">
        <f>IFERROR(VLOOKUP(A27,'Ashburton EAC'!$A$23:$F$33,6,FALSE),0)</f>
        <v>0</v>
      </c>
      <c r="E27" s="160">
        <f>IFERROR(VLOOKUP(A27,'Allocation Detail'!$A$3:$H$12,8),0)</f>
        <v>0</v>
      </c>
      <c r="F27" s="40">
        <f t="shared" si="56"/>
        <v>25</v>
      </c>
      <c r="G27" s="41">
        <f t="shared" si="57"/>
        <v>24</v>
      </c>
      <c r="H27" s="29">
        <f t="shared" si="25"/>
        <v>0</v>
      </c>
      <c r="I27" s="31">
        <f t="shared" si="26"/>
        <v>0</v>
      </c>
      <c r="J27" s="31">
        <f t="shared" si="0"/>
        <v>0</v>
      </c>
      <c r="K27" s="29">
        <f t="shared" si="27"/>
        <v>0</v>
      </c>
      <c r="L27" s="153">
        <f t="shared" si="1"/>
        <v>0</v>
      </c>
      <c r="M27" s="44">
        <f>IFERROR(ROUND(-SUM(H27,L27)*'Allocation Detail'!$E$13/12,2),0)</f>
        <v>0</v>
      </c>
      <c r="N27" s="30">
        <f>IFERROR(ROUND(-SUM(I27,J27,K27)*'Allocation Detail'!$E$13/12,2),0)</f>
        <v>0</v>
      </c>
      <c r="O27" s="44">
        <f t="shared" si="58"/>
        <v>0</v>
      </c>
      <c r="P27" s="30">
        <f t="shared" si="59"/>
        <v>0</v>
      </c>
      <c r="Q27" s="31">
        <f t="shared" si="60"/>
        <v>0</v>
      </c>
      <c r="R27" s="29">
        <f t="shared" si="28"/>
        <v>0</v>
      </c>
      <c r="S27" s="31">
        <f t="shared" si="29"/>
        <v>0</v>
      </c>
      <c r="T27" s="31">
        <f>IFERROR(U27*('Allocation Detail'!#REF!/'Allocation Detail'!#REF!),0)</f>
        <v>0</v>
      </c>
      <c r="U27" s="30">
        <f t="shared" si="2"/>
        <v>0</v>
      </c>
      <c r="V27" s="133">
        <f t="shared" si="30"/>
        <v>0</v>
      </c>
      <c r="W27" s="62" t="e">
        <f t="shared" si="31"/>
        <v>#DIV/0!</v>
      </c>
      <c r="Y27" s="74">
        <f t="shared" si="86"/>
        <v>25</v>
      </c>
      <c r="Z27" s="75">
        <f t="shared" si="86"/>
        <v>24</v>
      </c>
      <c r="AA27" s="76">
        <f t="shared" si="62"/>
        <v>0</v>
      </c>
      <c r="AB27" s="76">
        <f t="shared" si="3"/>
        <v>0</v>
      </c>
      <c r="AC27" s="76">
        <f t="shared" si="32"/>
        <v>0</v>
      </c>
      <c r="AD27" s="76">
        <f t="shared" si="4"/>
        <v>0</v>
      </c>
      <c r="AE27" s="77">
        <f t="shared" si="33"/>
        <v>0</v>
      </c>
      <c r="AF27" s="1">
        <f t="shared" si="34"/>
        <v>0</v>
      </c>
      <c r="AH27" s="40">
        <f t="shared" si="87"/>
        <v>25</v>
      </c>
      <c r="AI27" s="41">
        <f t="shared" si="87"/>
        <v>24</v>
      </c>
      <c r="AJ27" s="29">
        <f t="shared" si="35"/>
        <v>0</v>
      </c>
      <c r="AK27" s="31">
        <f t="shared" si="36"/>
        <v>0</v>
      </c>
      <c r="AL27" s="32">
        <f t="shared" si="5"/>
        <v>0</v>
      </c>
      <c r="AM27" s="31">
        <f t="shared" si="37"/>
        <v>0</v>
      </c>
      <c r="AN27" s="29">
        <f t="shared" si="38"/>
        <v>0</v>
      </c>
      <c r="AO27" s="31">
        <f t="shared" si="6"/>
        <v>0</v>
      </c>
      <c r="AP27" s="30">
        <f t="shared" si="7"/>
        <v>0</v>
      </c>
      <c r="AQ27" s="44">
        <f>IFERROR(ROUND(-SUM(AJ27,AO27)*'Allocation Detail'!$E$13/12,2),0)</f>
        <v>0</v>
      </c>
      <c r="AR27" s="162">
        <f>IFERROR(ROUND(-SUM(AK27,AM27,AN27)*'Allocation Detail'!$H$13/12,2),0)</f>
        <v>0</v>
      </c>
      <c r="AS27" s="44">
        <v>0</v>
      </c>
      <c r="AT27" s="30">
        <v>0</v>
      </c>
      <c r="AU27" s="32">
        <v>0</v>
      </c>
      <c r="AV27" s="31">
        <f t="shared" si="39"/>
        <v>0</v>
      </c>
      <c r="AW27" s="31">
        <f t="shared" si="40"/>
        <v>0</v>
      </c>
      <c r="AX27" s="31">
        <f>IFERROR(AY27*('Allocation Detail'!#REF!/'Allocation Detail'!#REF!),0)</f>
        <v>0</v>
      </c>
      <c r="AY27" s="30">
        <f t="shared" si="8"/>
        <v>0</v>
      </c>
      <c r="AZ27" s="32">
        <f t="shared" si="41"/>
        <v>0</v>
      </c>
      <c r="BB27" s="40">
        <f t="shared" ref="BB27:BC27" si="95">BB26+1</f>
        <v>25</v>
      </c>
      <c r="BC27" s="41">
        <f t="shared" si="95"/>
        <v>24</v>
      </c>
      <c r="BD27" s="29">
        <f t="shared" si="42"/>
        <v>0</v>
      </c>
      <c r="BE27" s="31">
        <f t="shared" si="43"/>
        <v>0</v>
      </c>
      <c r="BF27" s="32">
        <f t="shared" si="9"/>
        <v>0</v>
      </c>
      <c r="BG27" s="31">
        <f t="shared" si="10"/>
        <v>0</v>
      </c>
      <c r="BH27" s="29">
        <f t="shared" si="65"/>
        <v>0</v>
      </c>
      <c r="BI27" s="31">
        <f t="shared" si="44"/>
        <v>0</v>
      </c>
      <c r="BJ27" s="30">
        <f t="shared" si="11"/>
        <v>0</v>
      </c>
      <c r="BK27" s="44">
        <f>IFERROR(ROUND(-SUM(BD27,BI27)*'Allocation Detail'!$E$13/12,2),0)</f>
        <v>0</v>
      </c>
      <c r="BL27" s="162">
        <f>IFERROR(ROUND(-SUM(BE27,BG27,BH27)*'Allocation Detail'!$H$13/12,2),0)</f>
        <v>0</v>
      </c>
      <c r="BM27" s="44">
        <v>0</v>
      </c>
      <c r="BN27" s="30">
        <v>0</v>
      </c>
      <c r="BO27" s="31">
        <f t="shared" si="66"/>
        <v>0</v>
      </c>
      <c r="BP27" s="29">
        <f t="shared" si="45"/>
        <v>0</v>
      </c>
      <c r="BQ27" s="31">
        <f t="shared" si="46"/>
        <v>0</v>
      </c>
      <c r="BR27" s="31">
        <f>IFERROR(BS27*('Allocation Detail'!#REF!/'Allocation Detail'!#REF!),0)</f>
        <v>0</v>
      </c>
      <c r="BS27" s="30">
        <f t="shared" si="12"/>
        <v>0</v>
      </c>
      <c r="BT27" s="32">
        <f t="shared" si="13"/>
        <v>0</v>
      </c>
      <c r="BU27" s="31"/>
      <c r="BV27" s="40">
        <f t="shared" si="89"/>
        <v>25</v>
      </c>
      <c r="BW27" s="41">
        <f t="shared" si="89"/>
        <v>24</v>
      </c>
      <c r="BX27" s="29">
        <f t="shared" si="47"/>
        <v>0</v>
      </c>
      <c r="BY27" s="31">
        <f t="shared" si="48"/>
        <v>0</v>
      </c>
      <c r="BZ27" s="32">
        <f t="shared" si="14"/>
        <v>0</v>
      </c>
      <c r="CA27" s="31">
        <f t="shared" si="15"/>
        <v>0</v>
      </c>
      <c r="CB27" s="29">
        <f t="shared" si="49"/>
        <v>0</v>
      </c>
      <c r="CC27" s="31">
        <f t="shared" si="16"/>
        <v>0</v>
      </c>
      <c r="CD27" s="44">
        <f>IFERROR(ROUND(-SUM(BX27,CC27)*'Allocation Detail'!$E$13/12,2),0)</f>
        <v>0</v>
      </c>
      <c r="CE27" s="30">
        <f>IFERROR(ROUND(-SUM(BY27,CA27,CB27)*'Allocation Detail'!$H$13/12,2),0)</f>
        <v>0</v>
      </c>
      <c r="CF27" s="44">
        <v>0</v>
      </c>
      <c r="CG27" s="30">
        <v>0</v>
      </c>
      <c r="CH27" s="31">
        <f t="shared" si="50"/>
        <v>0</v>
      </c>
      <c r="CI27" s="29">
        <f t="shared" si="68"/>
        <v>0</v>
      </c>
      <c r="CJ27" s="31">
        <f t="shared" si="69"/>
        <v>0</v>
      </c>
      <c r="CK27" s="31">
        <f>IFERROR(CL27*('Allocation Detail'!#REF!/'Allocation Detail'!#REF!),0)</f>
        <v>0</v>
      </c>
      <c r="CL27" s="30">
        <f t="shared" si="17"/>
        <v>0</v>
      </c>
      <c r="CM27" s="32">
        <f t="shared" si="18"/>
        <v>0</v>
      </c>
    </row>
    <row r="28" spans="1:111" x14ac:dyDescent="0.2">
      <c r="A28" s="1" t="str">
        <f>IF('Ashburton EAC'!A26="","",'Ashburton EAC'!A26)</f>
        <v/>
      </c>
      <c r="B28" s="3">
        <f>IFERROR(VLOOKUP(A28,'Allocation Detail'!$A$3:$E$12,5,FALSE),0)</f>
        <v>0</v>
      </c>
      <c r="C28" s="8">
        <f>IFERROR(VLOOKUP(A28,'Ashburton EAC'!$A$23:$E$33,5,FALSE),0)</f>
        <v>0</v>
      </c>
      <c r="D28" s="8">
        <f>IFERROR(VLOOKUP(A28,'Ashburton EAC'!$A$23:$F$33,6,FALSE),0)</f>
        <v>0</v>
      </c>
      <c r="E28" s="160">
        <f>IFERROR(VLOOKUP(A28,'Allocation Detail'!$A$3:$H$12,8),0)</f>
        <v>0</v>
      </c>
      <c r="F28" s="40">
        <f t="shared" si="56"/>
        <v>26</v>
      </c>
      <c r="G28" s="41">
        <f t="shared" si="57"/>
        <v>25</v>
      </c>
      <c r="H28" s="29">
        <f t="shared" si="25"/>
        <v>0</v>
      </c>
      <c r="I28" s="31">
        <f t="shared" si="26"/>
        <v>0</v>
      </c>
      <c r="J28" s="31">
        <f t="shared" si="0"/>
        <v>0</v>
      </c>
      <c r="K28" s="29">
        <f t="shared" si="27"/>
        <v>0</v>
      </c>
      <c r="L28" s="153">
        <f t="shared" si="1"/>
        <v>0</v>
      </c>
      <c r="M28" s="44">
        <f>IFERROR(ROUND(-SUM(H28,L28)*'Allocation Detail'!$E$13/12,2),0)</f>
        <v>0</v>
      </c>
      <c r="N28" s="30">
        <f>IFERROR(ROUND(-SUM(I28,J28,K28)*'Allocation Detail'!$E$13/12,2),0)</f>
        <v>0</v>
      </c>
      <c r="O28" s="44">
        <f t="shared" si="58"/>
        <v>0</v>
      </c>
      <c r="P28" s="30">
        <f t="shared" si="59"/>
        <v>0</v>
      </c>
      <c r="Q28" s="31">
        <f t="shared" si="60"/>
        <v>0</v>
      </c>
      <c r="R28" s="29">
        <f t="shared" si="28"/>
        <v>0</v>
      </c>
      <c r="S28" s="31">
        <f t="shared" si="29"/>
        <v>0</v>
      </c>
      <c r="T28" s="31">
        <f>IFERROR(U28*('Allocation Detail'!#REF!/'Allocation Detail'!#REF!),0)</f>
        <v>0</v>
      </c>
      <c r="U28" s="30">
        <f t="shared" si="2"/>
        <v>0</v>
      </c>
      <c r="V28" s="133">
        <f t="shared" si="30"/>
        <v>0</v>
      </c>
      <c r="W28" s="62" t="e">
        <f t="shared" si="31"/>
        <v>#DIV/0!</v>
      </c>
      <c r="Y28" s="74">
        <f t="shared" si="86"/>
        <v>26</v>
      </c>
      <c r="Z28" s="75">
        <f t="shared" si="86"/>
        <v>25</v>
      </c>
      <c r="AA28" s="76">
        <f t="shared" si="62"/>
        <v>0</v>
      </c>
      <c r="AB28" s="76">
        <f t="shared" si="3"/>
        <v>0</v>
      </c>
      <c r="AC28" s="76">
        <f t="shared" si="32"/>
        <v>0</v>
      </c>
      <c r="AD28" s="76">
        <f t="shared" si="4"/>
        <v>0</v>
      </c>
      <c r="AE28" s="77">
        <f t="shared" si="33"/>
        <v>0</v>
      </c>
      <c r="AF28" s="1">
        <f t="shared" si="34"/>
        <v>0</v>
      </c>
      <c r="AH28" s="40">
        <f t="shared" si="87"/>
        <v>26</v>
      </c>
      <c r="AI28" s="41">
        <f t="shared" si="87"/>
        <v>25</v>
      </c>
      <c r="AJ28" s="29">
        <f t="shared" si="35"/>
        <v>0</v>
      </c>
      <c r="AK28" s="31">
        <f t="shared" si="36"/>
        <v>0</v>
      </c>
      <c r="AL28" s="32">
        <f t="shared" si="5"/>
        <v>0</v>
      </c>
      <c r="AM28" s="31">
        <f t="shared" si="37"/>
        <v>0</v>
      </c>
      <c r="AN28" s="29">
        <f t="shared" si="38"/>
        <v>0</v>
      </c>
      <c r="AO28" s="31">
        <f t="shared" si="6"/>
        <v>0</v>
      </c>
      <c r="AP28" s="30">
        <f t="shared" si="7"/>
        <v>0</v>
      </c>
      <c r="AQ28" s="44">
        <f>IFERROR(ROUND(-SUM(AJ28,AO28)*'Allocation Detail'!$E$13/12,2),0)</f>
        <v>0</v>
      </c>
      <c r="AR28" s="162">
        <f>IFERROR(ROUND(-SUM(AK28,AM28,AN28)*'Allocation Detail'!$H$13/12,2),0)</f>
        <v>0</v>
      </c>
      <c r="AS28" s="44">
        <v>0</v>
      </c>
      <c r="AT28" s="30">
        <v>0</v>
      </c>
      <c r="AU28" s="32">
        <v>0</v>
      </c>
      <c r="AV28" s="31">
        <f t="shared" si="39"/>
        <v>0</v>
      </c>
      <c r="AW28" s="31">
        <f t="shared" si="40"/>
        <v>0</v>
      </c>
      <c r="AX28" s="31">
        <f>IFERROR(AY28*('Allocation Detail'!#REF!/'Allocation Detail'!#REF!),0)</f>
        <v>0</v>
      </c>
      <c r="AY28" s="30">
        <f t="shared" si="8"/>
        <v>0</v>
      </c>
      <c r="AZ28" s="32">
        <f t="shared" si="41"/>
        <v>0</v>
      </c>
      <c r="BB28" s="40">
        <f t="shared" ref="BB28:BC28" si="96">BB27+1</f>
        <v>26</v>
      </c>
      <c r="BC28" s="41">
        <f t="shared" si="96"/>
        <v>25</v>
      </c>
      <c r="BD28" s="29">
        <f t="shared" si="42"/>
        <v>0</v>
      </c>
      <c r="BE28" s="31">
        <f t="shared" si="43"/>
        <v>0</v>
      </c>
      <c r="BF28" s="32">
        <f t="shared" si="9"/>
        <v>0</v>
      </c>
      <c r="BG28" s="31">
        <f t="shared" si="10"/>
        <v>0</v>
      </c>
      <c r="BH28" s="29">
        <f t="shared" si="65"/>
        <v>0</v>
      </c>
      <c r="BI28" s="31">
        <f t="shared" si="44"/>
        <v>0</v>
      </c>
      <c r="BJ28" s="30">
        <f t="shared" si="11"/>
        <v>0</v>
      </c>
      <c r="BK28" s="44">
        <f>IFERROR(ROUND(-SUM(BD28,BI28)*'Allocation Detail'!$E$13/12,2),0)</f>
        <v>0</v>
      </c>
      <c r="BL28" s="162">
        <f>IFERROR(ROUND(-SUM(BE28,BG28,BH28)*'Allocation Detail'!$H$13/12,2),0)</f>
        <v>0</v>
      </c>
      <c r="BM28" s="44">
        <v>0</v>
      </c>
      <c r="BN28" s="30">
        <v>0</v>
      </c>
      <c r="BO28" s="31">
        <f t="shared" si="66"/>
        <v>0</v>
      </c>
      <c r="BP28" s="29">
        <f t="shared" si="45"/>
        <v>0</v>
      </c>
      <c r="BQ28" s="31">
        <f t="shared" si="46"/>
        <v>0</v>
      </c>
      <c r="BR28" s="31">
        <f>IFERROR(BS28*('Allocation Detail'!#REF!/'Allocation Detail'!#REF!),0)</f>
        <v>0</v>
      </c>
      <c r="BS28" s="30">
        <f t="shared" si="12"/>
        <v>0</v>
      </c>
      <c r="BT28" s="32">
        <f t="shared" si="13"/>
        <v>0</v>
      </c>
      <c r="BU28" s="31"/>
      <c r="BV28" s="40">
        <f t="shared" si="89"/>
        <v>26</v>
      </c>
      <c r="BW28" s="41">
        <f t="shared" si="89"/>
        <v>25</v>
      </c>
      <c r="BX28" s="29">
        <f t="shared" si="47"/>
        <v>0</v>
      </c>
      <c r="BY28" s="31">
        <f t="shared" si="48"/>
        <v>0</v>
      </c>
      <c r="BZ28" s="32">
        <f t="shared" si="14"/>
        <v>0</v>
      </c>
      <c r="CA28" s="31">
        <f t="shared" si="15"/>
        <v>0</v>
      </c>
      <c r="CB28" s="29">
        <f t="shared" si="49"/>
        <v>0</v>
      </c>
      <c r="CC28" s="31">
        <f t="shared" si="16"/>
        <v>0</v>
      </c>
      <c r="CD28" s="44">
        <f>IFERROR(ROUND(-SUM(BX28,CC28)*'Allocation Detail'!$E$13/12,2),0)</f>
        <v>0</v>
      </c>
      <c r="CE28" s="30">
        <f>IFERROR(ROUND(-SUM(BY28,CA28,CB28)*'Allocation Detail'!$H$13/12,2),0)</f>
        <v>0</v>
      </c>
      <c r="CF28" s="44">
        <v>0</v>
      </c>
      <c r="CG28" s="30">
        <v>0</v>
      </c>
      <c r="CH28" s="31">
        <f t="shared" si="50"/>
        <v>0</v>
      </c>
      <c r="CI28" s="29">
        <f t="shared" si="68"/>
        <v>0</v>
      </c>
      <c r="CJ28" s="31">
        <f t="shared" si="69"/>
        <v>0</v>
      </c>
      <c r="CK28" s="31">
        <f>IFERROR(CL28*('Allocation Detail'!#REF!/'Allocation Detail'!#REF!),0)</f>
        <v>0</v>
      </c>
      <c r="CL28" s="30">
        <f t="shared" si="17"/>
        <v>0</v>
      </c>
      <c r="CM28" s="32">
        <f t="shared" si="18"/>
        <v>0</v>
      </c>
    </row>
    <row r="29" spans="1:111" x14ac:dyDescent="0.2">
      <c r="A29" s="1" t="str">
        <f>IF('Ashburton EAC'!A27="","",'Ashburton EAC'!A27)</f>
        <v/>
      </c>
      <c r="B29" s="3">
        <f>IFERROR(VLOOKUP(A29,'Allocation Detail'!$A$3:$E$12,5,FALSE),0)</f>
        <v>0</v>
      </c>
      <c r="C29" s="8">
        <f>IFERROR(VLOOKUP(A29,'Ashburton EAC'!$A$23:$E$33,5,FALSE),0)</f>
        <v>0</v>
      </c>
      <c r="D29" s="8">
        <f>IFERROR(VLOOKUP(A29,'Ashburton EAC'!$A$23:$F$33,6,FALSE),0)</f>
        <v>0</v>
      </c>
      <c r="E29" s="160">
        <f>IFERROR(VLOOKUP(A29,'Allocation Detail'!$A$3:$H$12,8),0)</f>
        <v>0</v>
      </c>
      <c r="F29" s="40">
        <f t="shared" si="56"/>
        <v>27</v>
      </c>
      <c r="G29" s="41">
        <f t="shared" si="57"/>
        <v>26</v>
      </c>
      <c r="H29" s="29">
        <f t="shared" si="25"/>
        <v>0</v>
      </c>
      <c r="I29" s="31">
        <f t="shared" si="26"/>
        <v>0</v>
      </c>
      <c r="J29" s="31">
        <f t="shared" si="0"/>
        <v>0</v>
      </c>
      <c r="K29" s="29">
        <f t="shared" si="27"/>
        <v>0</v>
      </c>
      <c r="L29" s="153">
        <f t="shared" si="1"/>
        <v>0</v>
      </c>
      <c r="M29" s="44">
        <f>IFERROR(ROUND(-SUM(H29,L29)*'Allocation Detail'!$E$13/12,2),0)</f>
        <v>0</v>
      </c>
      <c r="N29" s="30">
        <f>IFERROR(ROUND(-SUM(I29,J29,K29)*'Allocation Detail'!$E$13/12,2),0)</f>
        <v>0</v>
      </c>
      <c r="O29" s="44">
        <f t="shared" si="58"/>
        <v>0</v>
      </c>
      <c r="P29" s="30">
        <f t="shared" si="59"/>
        <v>0</v>
      </c>
      <c r="Q29" s="31">
        <f t="shared" si="60"/>
        <v>0</v>
      </c>
      <c r="R29" s="29">
        <f t="shared" si="28"/>
        <v>0</v>
      </c>
      <c r="S29" s="31">
        <f t="shared" si="29"/>
        <v>0</v>
      </c>
      <c r="T29" s="31">
        <f>IFERROR(U29*('Allocation Detail'!#REF!/'Allocation Detail'!#REF!),0)</f>
        <v>0</v>
      </c>
      <c r="U29" s="30">
        <f t="shared" si="2"/>
        <v>0</v>
      </c>
      <c r="V29" s="133">
        <f t="shared" si="30"/>
        <v>0</v>
      </c>
      <c r="W29" s="62" t="e">
        <f t="shared" si="31"/>
        <v>#DIV/0!</v>
      </c>
      <c r="Y29" s="74">
        <f t="shared" si="86"/>
        <v>27</v>
      </c>
      <c r="Z29" s="75">
        <f t="shared" si="86"/>
        <v>26</v>
      </c>
      <c r="AA29" s="76">
        <f t="shared" si="62"/>
        <v>0</v>
      </c>
      <c r="AB29" s="76">
        <f t="shared" si="3"/>
        <v>0</v>
      </c>
      <c r="AC29" s="76">
        <f t="shared" si="32"/>
        <v>0</v>
      </c>
      <c r="AD29" s="76">
        <f t="shared" si="4"/>
        <v>0</v>
      </c>
      <c r="AE29" s="77">
        <f t="shared" si="33"/>
        <v>0</v>
      </c>
      <c r="AF29" s="1">
        <f t="shared" si="34"/>
        <v>0</v>
      </c>
      <c r="AH29" s="40">
        <f t="shared" si="87"/>
        <v>27</v>
      </c>
      <c r="AI29" s="41">
        <f t="shared" si="87"/>
        <v>26</v>
      </c>
      <c r="AJ29" s="29">
        <f t="shared" si="35"/>
        <v>0</v>
      </c>
      <c r="AK29" s="31">
        <f t="shared" si="36"/>
        <v>0</v>
      </c>
      <c r="AL29" s="32">
        <f t="shared" si="5"/>
        <v>0</v>
      </c>
      <c r="AM29" s="31">
        <f t="shared" si="37"/>
        <v>0</v>
      </c>
      <c r="AN29" s="29">
        <f t="shared" si="38"/>
        <v>0</v>
      </c>
      <c r="AO29" s="31">
        <f t="shared" si="6"/>
        <v>0</v>
      </c>
      <c r="AP29" s="30">
        <f t="shared" si="7"/>
        <v>0</v>
      </c>
      <c r="AQ29" s="44">
        <f>IFERROR(ROUND(-SUM(AJ29,AO29)*'Allocation Detail'!$E$13/12,2),0)</f>
        <v>0</v>
      </c>
      <c r="AR29" s="162">
        <f>IFERROR(ROUND(-SUM(AK29,AM29,AN29)*'Allocation Detail'!$H$13/12,2),0)</f>
        <v>0</v>
      </c>
      <c r="AS29" s="44">
        <v>0</v>
      </c>
      <c r="AT29" s="30">
        <v>0</v>
      </c>
      <c r="AU29" s="32">
        <v>0</v>
      </c>
      <c r="AV29" s="31">
        <f t="shared" si="39"/>
        <v>0</v>
      </c>
      <c r="AW29" s="31">
        <f t="shared" si="40"/>
        <v>0</v>
      </c>
      <c r="AX29" s="31">
        <f>IFERROR(AY29*('Allocation Detail'!#REF!/'Allocation Detail'!#REF!),0)</f>
        <v>0</v>
      </c>
      <c r="AY29" s="30">
        <f t="shared" si="8"/>
        <v>0</v>
      </c>
      <c r="AZ29" s="32">
        <f t="shared" si="41"/>
        <v>0</v>
      </c>
      <c r="BB29" s="40">
        <f t="shared" ref="BB29:BC29" si="97">BB28+1</f>
        <v>27</v>
      </c>
      <c r="BC29" s="41">
        <f t="shared" si="97"/>
        <v>26</v>
      </c>
      <c r="BD29" s="29">
        <f t="shared" si="42"/>
        <v>0</v>
      </c>
      <c r="BE29" s="31">
        <f t="shared" si="43"/>
        <v>0</v>
      </c>
      <c r="BF29" s="32">
        <f t="shared" si="9"/>
        <v>0</v>
      </c>
      <c r="BG29" s="31">
        <f t="shared" si="10"/>
        <v>0</v>
      </c>
      <c r="BH29" s="29">
        <f t="shared" si="65"/>
        <v>0</v>
      </c>
      <c r="BI29" s="31">
        <f t="shared" si="44"/>
        <v>0</v>
      </c>
      <c r="BJ29" s="30">
        <f t="shared" si="11"/>
        <v>0</v>
      </c>
      <c r="BK29" s="44">
        <f>IFERROR(ROUND(-SUM(BD29,BI29)*'Allocation Detail'!$E$13/12,2),0)</f>
        <v>0</v>
      </c>
      <c r="BL29" s="162">
        <f>IFERROR(ROUND(-SUM(BE29,BG29,BH29)*'Allocation Detail'!$H$13/12,2),0)</f>
        <v>0</v>
      </c>
      <c r="BM29" s="44">
        <v>0</v>
      </c>
      <c r="BN29" s="30">
        <v>0</v>
      </c>
      <c r="BO29" s="31">
        <f t="shared" si="66"/>
        <v>0</v>
      </c>
      <c r="BP29" s="29">
        <f t="shared" si="45"/>
        <v>0</v>
      </c>
      <c r="BQ29" s="31">
        <f t="shared" si="46"/>
        <v>0</v>
      </c>
      <c r="BR29" s="31">
        <f>IFERROR(BS29*('Allocation Detail'!#REF!/'Allocation Detail'!#REF!),0)</f>
        <v>0</v>
      </c>
      <c r="BS29" s="30">
        <f t="shared" si="12"/>
        <v>0</v>
      </c>
      <c r="BT29" s="32">
        <f t="shared" si="13"/>
        <v>0</v>
      </c>
      <c r="BU29" s="31"/>
      <c r="BV29" s="40">
        <f t="shared" si="89"/>
        <v>27</v>
      </c>
      <c r="BW29" s="41">
        <f t="shared" si="89"/>
        <v>26</v>
      </c>
      <c r="BX29" s="29">
        <f t="shared" si="47"/>
        <v>0</v>
      </c>
      <c r="BY29" s="31">
        <f t="shared" si="48"/>
        <v>0</v>
      </c>
      <c r="BZ29" s="32">
        <f t="shared" si="14"/>
        <v>0</v>
      </c>
      <c r="CA29" s="31">
        <f t="shared" si="15"/>
        <v>0</v>
      </c>
      <c r="CB29" s="29">
        <f t="shared" si="49"/>
        <v>0</v>
      </c>
      <c r="CC29" s="31">
        <f t="shared" si="16"/>
        <v>0</v>
      </c>
      <c r="CD29" s="44">
        <f>IFERROR(ROUND(-SUM(BX29,CC29)*'Allocation Detail'!$E$13/12,2),0)</f>
        <v>0</v>
      </c>
      <c r="CE29" s="30">
        <f>IFERROR(ROUND(-SUM(BY29,CA29,CB29)*'Allocation Detail'!$H$13/12,2),0)</f>
        <v>0</v>
      </c>
      <c r="CF29" s="44">
        <v>0</v>
      </c>
      <c r="CG29" s="30">
        <v>0</v>
      </c>
      <c r="CH29" s="31">
        <f t="shared" si="50"/>
        <v>0</v>
      </c>
      <c r="CI29" s="29">
        <f t="shared" si="68"/>
        <v>0</v>
      </c>
      <c r="CJ29" s="31">
        <f t="shared" si="69"/>
        <v>0</v>
      </c>
      <c r="CK29" s="31">
        <f>IFERROR(CL29*('Allocation Detail'!#REF!/'Allocation Detail'!#REF!),0)</f>
        <v>0</v>
      </c>
      <c r="CL29" s="30">
        <f t="shared" si="17"/>
        <v>0</v>
      </c>
      <c r="CM29" s="32">
        <f t="shared" si="18"/>
        <v>0</v>
      </c>
    </row>
    <row r="30" spans="1:111" x14ac:dyDescent="0.2">
      <c r="A30" s="1" t="str">
        <f>IF('Ashburton EAC'!A28="","",'Ashburton EAC'!A28)</f>
        <v/>
      </c>
      <c r="B30" s="3">
        <f>IFERROR(VLOOKUP(A30,'Allocation Detail'!$A$3:$E$12,5,FALSE),0)</f>
        <v>0</v>
      </c>
      <c r="C30" s="8">
        <f>IFERROR(VLOOKUP(A30,'Ashburton EAC'!$A$23:$E$33,5,FALSE),0)</f>
        <v>0</v>
      </c>
      <c r="D30" s="8">
        <f>IFERROR(VLOOKUP(A30,'Ashburton EAC'!$A$23:$F$33,6,FALSE),0)</f>
        <v>0</v>
      </c>
      <c r="E30" s="160">
        <f>IFERROR(VLOOKUP(A30,'Allocation Detail'!$A$3:$H$12,8),0)</f>
        <v>0</v>
      </c>
      <c r="F30" s="40">
        <f t="shared" si="56"/>
        <v>28</v>
      </c>
      <c r="G30" s="41">
        <f t="shared" si="57"/>
        <v>27</v>
      </c>
      <c r="H30" s="29">
        <f t="shared" si="25"/>
        <v>0</v>
      </c>
      <c r="I30" s="31">
        <f t="shared" si="26"/>
        <v>0</v>
      </c>
      <c r="J30" s="31">
        <f t="shared" si="0"/>
        <v>0</v>
      </c>
      <c r="K30" s="29">
        <f t="shared" si="27"/>
        <v>0</v>
      </c>
      <c r="L30" s="153">
        <f t="shared" si="1"/>
        <v>0</v>
      </c>
      <c r="M30" s="44">
        <f>IFERROR(ROUND(-SUM(H30,L30)*'Allocation Detail'!$E$13/12,2),0)</f>
        <v>0</v>
      </c>
      <c r="N30" s="30">
        <f>IFERROR(ROUND(-SUM(I30,J30,K30)*'Allocation Detail'!$E$13/12,2),0)</f>
        <v>0</v>
      </c>
      <c r="O30" s="44">
        <f t="shared" si="58"/>
        <v>0</v>
      </c>
      <c r="P30" s="30">
        <f t="shared" si="59"/>
        <v>0</v>
      </c>
      <c r="Q30" s="31">
        <f t="shared" si="60"/>
        <v>0</v>
      </c>
      <c r="R30" s="29">
        <f t="shared" si="28"/>
        <v>0</v>
      </c>
      <c r="S30" s="31">
        <f t="shared" si="29"/>
        <v>0</v>
      </c>
      <c r="T30" s="31">
        <f>IFERROR(U30*('Allocation Detail'!#REF!/'Allocation Detail'!#REF!),0)</f>
        <v>0</v>
      </c>
      <c r="U30" s="30">
        <f t="shared" si="2"/>
        <v>0</v>
      </c>
      <c r="V30" s="133">
        <f t="shared" si="30"/>
        <v>0</v>
      </c>
      <c r="W30" s="62" t="e">
        <f t="shared" si="31"/>
        <v>#DIV/0!</v>
      </c>
      <c r="Y30" s="74">
        <f t="shared" si="86"/>
        <v>28</v>
      </c>
      <c r="Z30" s="75">
        <f t="shared" si="86"/>
        <v>27</v>
      </c>
      <c r="AA30" s="76">
        <f t="shared" si="62"/>
        <v>0</v>
      </c>
      <c r="AB30" s="76">
        <f t="shared" si="3"/>
        <v>0</v>
      </c>
      <c r="AC30" s="76">
        <f t="shared" si="32"/>
        <v>0</v>
      </c>
      <c r="AD30" s="76">
        <f t="shared" si="4"/>
        <v>0</v>
      </c>
      <c r="AE30" s="77">
        <f t="shared" si="33"/>
        <v>0</v>
      </c>
      <c r="AF30" s="1">
        <f t="shared" si="34"/>
        <v>0</v>
      </c>
      <c r="AH30" s="40">
        <f t="shared" si="87"/>
        <v>28</v>
      </c>
      <c r="AI30" s="41">
        <f t="shared" si="87"/>
        <v>27</v>
      </c>
      <c r="AJ30" s="29">
        <f t="shared" si="35"/>
        <v>0</v>
      </c>
      <c r="AK30" s="31">
        <f t="shared" si="36"/>
        <v>0</v>
      </c>
      <c r="AL30" s="32">
        <f t="shared" si="5"/>
        <v>0</v>
      </c>
      <c r="AM30" s="31">
        <f t="shared" si="37"/>
        <v>0</v>
      </c>
      <c r="AN30" s="29">
        <f t="shared" si="38"/>
        <v>0</v>
      </c>
      <c r="AO30" s="31">
        <f t="shared" si="6"/>
        <v>0</v>
      </c>
      <c r="AP30" s="30">
        <f t="shared" si="7"/>
        <v>0</v>
      </c>
      <c r="AQ30" s="44">
        <f>IFERROR(ROUND(-SUM(AJ30,AO30)*'Allocation Detail'!$E$13/12,2),0)</f>
        <v>0</v>
      </c>
      <c r="AR30" s="162">
        <f>IFERROR(ROUND(-SUM(AK30,AM30,AN30)*'Allocation Detail'!$H$13/12,2),0)</f>
        <v>0</v>
      </c>
      <c r="AS30" s="44">
        <v>0</v>
      </c>
      <c r="AT30" s="30">
        <v>0</v>
      </c>
      <c r="AU30" s="32">
        <v>0</v>
      </c>
      <c r="AV30" s="31">
        <f t="shared" si="39"/>
        <v>0</v>
      </c>
      <c r="AW30" s="31">
        <f t="shared" si="40"/>
        <v>0</v>
      </c>
      <c r="AX30" s="31">
        <f>IFERROR(AY30*('Allocation Detail'!#REF!/'Allocation Detail'!#REF!),0)</f>
        <v>0</v>
      </c>
      <c r="AY30" s="30">
        <f t="shared" si="8"/>
        <v>0</v>
      </c>
      <c r="AZ30" s="32">
        <f t="shared" si="41"/>
        <v>0</v>
      </c>
      <c r="BB30" s="40">
        <f t="shared" ref="BB30:BC30" si="98">BB29+1</f>
        <v>28</v>
      </c>
      <c r="BC30" s="41">
        <f t="shared" si="98"/>
        <v>27</v>
      </c>
      <c r="BD30" s="29">
        <f t="shared" si="42"/>
        <v>0</v>
      </c>
      <c r="BE30" s="31">
        <f t="shared" si="43"/>
        <v>0</v>
      </c>
      <c r="BF30" s="32">
        <f t="shared" si="9"/>
        <v>0</v>
      </c>
      <c r="BG30" s="31">
        <f t="shared" si="10"/>
        <v>0</v>
      </c>
      <c r="BH30" s="29">
        <f t="shared" si="65"/>
        <v>0</v>
      </c>
      <c r="BI30" s="31">
        <f t="shared" si="44"/>
        <v>0</v>
      </c>
      <c r="BJ30" s="30">
        <f t="shared" si="11"/>
        <v>0</v>
      </c>
      <c r="BK30" s="44">
        <f>IFERROR(ROUND(-SUM(BD30,BI30)*'Allocation Detail'!$E$13/12,2),0)</f>
        <v>0</v>
      </c>
      <c r="BL30" s="162">
        <f>IFERROR(ROUND(-SUM(BE30,BG30,BH30)*'Allocation Detail'!$H$13/12,2),0)</f>
        <v>0</v>
      </c>
      <c r="BM30" s="44">
        <v>0</v>
      </c>
      <c r="BN30" s="30">
        <v>0</v>
      </c>
      <c r="BO30" s="31">
        <f t="shared" si="66"/>
        <v>0</v>
      </c>
      <c r="BP30" s="29">
        <f t="shared" si="45"/>
        <v>0</v>
      </c>
      <c r="BQ30" s="31">
        <f t="shared" si="46"/>
        <v>0</v>
      </c>
      <c r="BR30" s="31">
        <f>IFERROR(BS30*('Allocation Detail'!#REF!/'Allocation Detail'!#REF!),0)</f>
        <v>0</v>
      </c>
      <c r="BS30" s="30">
        <f t="shared" si="12"/>
        <v>0</v>
      </c>
      <c r="BT30" s="32">
        <f t="shared" si="13"/>
        <v>0</v>
      </c>
      <c r="BU30" s="31"/>
      <c r="BV30" s="40">
        <f t="shared" si="89"/>
        <v>28</v>
      </c>
      <c r="BW30" s="41">
        <f t="shared" si="89"/>
        <v>27</v>
      </c>
      <c r="BX30" s="29">
        <f t="shared" si="47"/>
        <v>0</v>
      </c>
      <c r="BY30" s="31">
        <f t="shared" si="48"/>
        <v>0</v>
      </c>
      <c r="BZ30" s="32">
        <f t="shared" si="14"/>
        <v>0</v>
      </c>
      <c r="CA30" s="31">
        <f t="shared" si="15"/>
        <v>0</v>
      </c>
      <c r="CB30" s="29">
        <f t="shared" si="49"/>
        <v>0</v>
      </c>
      <c r="CC30" s="31">
        <f t="shared" si="16"/>
        <v>0</v>
      </c>
      <c r="CD30" s="44">
        <f>IFERROR(ROUND(-SUM(BX30,CC30)*'Allocation Detail'!$E$13/12,2),0)</f>
        <v>0</v>
      </c>
      <c r="CE30" s="30">
        <f>IFERROR(ROUND(-SUM(BY30,CA30,CB30)*'Allocation Detail'!$H$13/12,2),0)</f>
        <v>0</v>
      </c>
      <c r="CF30" s="44">
        <v>0</v>
      </c>
      <c r="CG30" s="30">
        <v>0</v>
      </c>
      <c r="CH30" s="31">
        <f t="shared" si="50"/>
        <v>0</v>
      </c>
      <c r="CI30" s="29">
        <f t="shared" si="68"/>
        <v>0</v>
      </c>
      <c r="CJ30" s="31">
        <f t="shared" si="69"/>
        <v>0</v>
      </c>
      <c r="CK30" s="31">
        <f>IFERROR(CL30*('Allocation Detail'!#REF!/'Allocation Detail'!#REF!),0)</f>
        <v>0</v>
      </c>
      <c r="CL30" s="30">
        <f t="shared" si="17"/>
        <v>0</v>
      </c>
      <c r="CM30" s="32">
        <f t="shared" si="18"/>
        <v>0</v>
      </c>
    </row>
    <row r="31" spans="1:111" x14ac:dyDescent="0.2">
      <c r="A31" s="1" t="str">
        <f>IF('Ashburton EAC'!A29="","",'Ashburton EAC'!A29)</f>
        <v/>
      </c>
      <c r="B31" s="3">
        <f>IFERROR(VLOOKUP(A31,'Allocation Detail'!$A$3:$E$12,5,FALSE),0)</f>
        <v>0</v>
      </c>
      <c r="C31" s="8">
        <f>IFERROR(VLOOKUP(A31,'Ashburton EAC'!$A$23:$E$33,5,FALSE),0)</f>
        <v>0</v>
      </c>
      <c r="D31" s="8">
        <f>IFERROR(VLOOKUP(A31,'Ashburton EAC'!$A$23:$F$33,6,FALSE),0)</f>
        <v>0</v>
      </c>
      <c r="E31" s="160">
        <f>IFERROR(VLOOKUP(A31,'Allocation Detail'!$A$3:$H$12,8),0)</f>
        <v>0</v>
      </c>
      <c r="F31" s="40">
        <f t="shared" si="56"/>
        <v>29</v>
      </c>
      <c r="G31" s="41">
        <f t="shared" si="57"/>
        <v>28</v>
      </c>
      <c r="H31" s="29">
        <f t="shared" si="25"/>
        <v>0</v>
      </c>
      <c r="I31" s="31">
        <f t="shared" si="26"/>
        <v>0</v>
      </c>
      <c r="J31" s="31">
        <f t="shared" si="0"/>
        <v>0</v>
      </c>
      <c r="K31" s="29">
        <f t="shared" si="27"/>
        <v>0</v>
      </c>
      <c r="L31" s="153">
        <f t="shared" si="1"/>
        <v>0</v>
      </c>
      <c r="M31" s="44">
        <f>IFERROR(ROUND(-SUM(H31,L31)*'Allocation Detail'!$E$13/12,2),0)</f>
        <v>0</v>
      </c>
      <c r="N31" s="30">
        <f>IFERROR(ROUND(-SUM(I31,J31,K31)*'Allocation Detail'!$E$13/12,2),0)</f>
        <v>0</v>
      </c>
      <c r="O31" s="44">
        <f t="shared" si="58"/>
        <v>0</v>
      </c>
      <c r="P31" s="30">
        <f t="shared" si="59"/>
        <v>0</v>
      </c>
      <c r="Q31" s="31">
        <f t="shared" si="60"/>
        <v>0</v>
      </c>
      <c r="R31" s="29">
        <f t="shared" si="28"/>
        <v>0</v>
      </c>
      <c r="S31" s="31">
        <f t="shared" si="29"/>
        <v>0</v>
      </c>
      <c r="T31" s="31">
        <f>IFERROR(U31*('Allocation Detail'!#REF!/'Allocation Detail'!#REF!),0)</f>
        <v>0</v>
      </c>
      <c r="U31" s="30">
        <f t="shared" si="2"/>
        <v>0</v>
      </c>
      <c r="V31" s="133">
        <f t="shared" si="30"/>
        <v>0</v>
      </c>
      <c r="W31" s="62" t="e">
        <f t="shared" si="31"/>
        <v>#DIV/0!</v>
      </c>
      <c r="Y31" s="74">
        <f t="shared" si="86"/>
        <v>29</v>
      </c>
      <c r="Z31" s="75">
        <f t="shared" si="86"/>
        <v>28</v>
      </c>
      <c r="AA31" s="76">
        <f t="shared" si="62"/>
        <v>0</v>
      </c>
      <c r="AB31" s="76">
        <f t="shared" si="3"/>
        <v>0</v>
      </c>
      <c r="AC31" s="76">
        <f t="shared" si="32"/>
        <v>0</v>
      </c>
      <c r="AD31" s="76">
        <f t="shared" si="4"/>
        <v>0</v>
      </c>
      <c r="AE31" s="77">
        <f t="shared" si="33"/>
        <v>0</v>
      </c>
      <c r="AF31" s="1">
        <f t="shared" si="34"/>
        <v>0</v>
      </c>
      <c r="AH31" s="40">
        <f t="shared" si="87"/>
        <v>29</v>
      </c>
      <c r="AI31" s="41">
        <f t="shared" si="87"/>
        <v>28</v>
      </c>
      <c r="AJ31" s="29">
        <f t="shared" si="35"/>
        <v>0</v>
      </c>
      <c r="AK31" s="31">
        <f t="shared" si="36"/>
        <v>0</v>
      </c>
      <c r="AL31" s="32">
        <f t="shared" si="5"/>
        <v>0</v>
      </c>
      <c r="AM31" s="31">
        <f t="shared" si="37"/>
        <v>0</v>
      </c>
      <c r="AN31" s="29">
        <f t="shared" si="38"/>
        <v>0</v>
      </c>
      <c r="AO31" s="31">
        <f t="shared" si="6"/>
        <v>0</v>
      </c>
      <c r="AP31" s="30">
        <f t="shared" si="7"/>
        <v>0</v>
      </c>
      <c r="AQ31" s="44">
        <f>IFERROR(ROUND(-SUM(AJ31,AO31)*'Allocation Detail'!$E$13/12,2),0)</f>
        <v>0</v>
      </c>
      <c r="AR31" s="162">
        <f>IFERROR(ROUND(-SUM(AK31,AM31,AN31)*'Allocation Detail'!$H$13/12,2),0)</f>
        <v>0</v>
      </c>
      <c r="AS31" s="44">
        <v>0</v>
      </c>
      <c r="AT31" s="30">
        <v>0</v>
      </c>
      <c r="AU31" s="32">
        <v>0</v>
      </c>
      <c r="AV31" s="31">
        <f t="shared" si="39"/>
        <v>0</v>
      </c>
      <c r="AW31" s="31">
        <f t="shared" si="40"/>
        <v>0</v>
      </c>
      <c r="AX31" s="31">
        <f>IFERROR(AY31*('Allocation Detail'!#REF!/'Allocation Detail'!#REF!),0)</f>
        <v>0</v>
      </c>
      <c r="AY31" s="30">
        <f t="shared" si="8"/>
        <v>0</v>
      </c>
      <c r="AZ31" s="32">
        <f t="shared" si="41"/>
        <v>0</v>
      </c>
      <c r="BB31" s="40">
        <f t="shared" ref="BB31:BC31" si="99">BB30+1</f>
        <v>29</v>
      </c>
      <c r="BC31" s="41">
        <f t="shared" si="99"/>
        <v>28</v>
      </c>
      <c r="BD31" s="29">
        <f t="shared" si="42"/>
        <v>0</v>
      </c>
      <c r="BE31" s="31">
        <f t="shared" si="43"/>
        <v>0</v>
      </c>
      <c r="BF31" s="32">
        <f t="shared" si="9"/>
        <v>0</v>
      </c>
      <c r="BG31" s="31">
        <f t="shared" si="10"/>
        <v>0</v>
      </c>
      <c r="BH31" s="29">
        <f t="shared" si="65"/>
        <v>0</v>
      </c>
      <c r="BI31" s="31">
        <f t="shared" si="44"/>
        <v>0</v>
      </c>
      <c r="BJ31" s="30">
        <f t="shared" si="11"/>
        <v>0</v>
      </c>
      <c r="BK31" s="44">
        <f>IFERROR(ROUND(-SUM(BD31,BI31)*'Allocation Detail'!$E$13/12,2),0)</f>
        <v>0</v>
      </c>
      <c r="BL31" s="162">
        <f>IFERROR(ROUND(-SUM(BE31,BG31,BH31)*'Allocation Detail'!$H$13/12,2),0)</f>
        <v>0</v>
      </c>
      <c r="BM31" s="44">
        <v>0</v>
      </c>
      <c r="BN31" s="30">
        <v>0</v>
      </c>
      <c r="BO31" s="31">
        <f t="shared" si="66"/>
        <v>0</v>
      </c>
      <c r="BP31" s="29">
        <f t="shared" si="45"/>
        <v>0</v>
      </c>
      <c r="BQ31" s="31">
        <f t="shared" si="46"/>
        <v>0</v>
      </c>
      <c r="BR31" s="31">
        <f>IFERROR(BS31*('Allocation Detail'!#REF!/'Allocation Detail'!#REF!),0)</f>
        <v>0</v>
      </c>
      <c r="BS31" s="30">
        <f t="shared" si="12"/>
        <v>0</v>
      </c>
      <c r="BT31" s="32">
        <f t="shared" si="13"/>
        <v>0</v>
      </c>
      <c r="BU31" s="31"/>
      <c r="BV31" s="40">
        <f t="shared" si="89"/>
        <v>29</v>
      </c>
      <c r="BW31" s="41">
        <f t="shared" si="89"/>
        <v>28</v>
      </c>
      <c r="BX31" s="29">
        <f t="shared" si="47"/>
        <v>0</v>
      </c>
      <c r="BY31" s="31">
        <f t="shared" si="48"/>
        <v>0</v>
      </c>
      <c r="BZ31" s="32">
        <f t="shared" si="14"/>
        <v>0</v>
      </c>
      <c r="CA31" s="31">
        <f t="shared" si="15"/>
        <v>0</v>
      </c>
      <c r="CB31" s="29">
        <f t="shared" si="49"/>
        <v>0</v>
      </c>
      <c r="CC31" s="31">
        <f t="shared" si="16"/>
        <v>0</v>
      </c>
      <c r="CD31" s="44">
        <f>IFERROR(ROUND(-SUM(BX31,CC31)*'Allocation Detail'!$E$13/12,2),0)</f>
        <v>0</v>
      </c>
      <c r="CE31" s="30">
        <f>IFERROR(ROUND(-SUM(BY31,CA31,CB31)*'Allocation Detail'!$H$13/12,2),0)</f>
        <v>0</v>
      </c>
      <c r="CF31" s="44">
        <v>0</v>
      </c>
      <c r="CG31" s="30">
        <v>0</v>
      </c>
      <c r="CH31" s="31">
        <f t="shared" si="50"/>
        <v>0</v>
      </c>
      <c r="CI31" s="29">
        <f t="shared" si="68"/>
        <v>0</v>
      </c>
      <c r="CJ31" s="31">
        <f t="shared" si="69"/>
        <v>0</v>
      </c>
      <c r="CK31" s="31">
        <f>IFERROR(CL31*('Allocation Detail'!#REF!/'Allocation Detail'!#REF!),0)</f>
        <v>0</v>
      </c>
      <c r="CL31" s="30">
        <f t="shared" si="17"/>
        <v>0</v>
      </c>
      <c r="CM31" s="32">
        <f t="shared" si="18"/>
        <v>0</v>
      </c>
    </row>
    <row r="32" spans="1:111" x14ac:dyDescent="0.2">
      <c r="A32" s="1" t="str">
        <f>IF('Ashburton EAC'!A30="","",'Ashburton EAC'!A30)</f>
        <v/>
      </c>
      <c r="B32" s="3">
        <f>IFERROR(VLOOKUP(A32,'Allocation Detail'!$A$3:$E$12,5,FALSE),0)</f>
        <v>0</v>
      </c>
      <c r="C32" s="8">
        <f>IFERROR(VLOOKUP(A32,'Ashburton EAC'!$A$23:$E$33,5,FALSE),0)</f>
        <v>0</v>
      </c>
      <c r="D32" s="8">
        <f>IFERROR(VLOOKUP(A32,'Ashburton EAC'!$A$23:$F$33,6,FALSE),0)</f>
        <v>0</v>
      </c>
      <c r="E32" s="160">
        <f>IFERROR(VLOOKUP(A32,'Allocation Detail'!$A$3:$H$12,8),0)</f>
        <v>0</v>
      </c>
      <c r="F32" s="40">
        <f t="shared" si="56"/>
        <v>30</v>
      </c>
      <c r="G32" s="41">
        <f t="shared" si="57"/>
        <v>29</v>
      </c>
      <c r="H32" s="29">
        <f t="shared" si="25"/>
        <v>0</v>
      </c>
      <c r="I32" s="31">
        <f t="shared" si="26"/>
        <v>0</v>
      </c>
      <c r="J32" s="31">
        <f t="shared" si="0"/>
        <v>0</v>
      </c>
      <c r="K32" s="29">
        <f t="shared" si="27"/>
        <v>0</v>
      </c>
      <c r="L32" s="153">
        <f t="shared" si="1"/>
        <v>0</v>
      </c>
      <c r="M32" s="44">
        <f>IFERROR(ROUND(-SUM(H32,L32)*'Allocation Detail'!$E$13/12,2),0)</f>
        <v>0</v>
      </c>
      <c r="N32" s="30">
        <f>IFERROR(ROUND(-SUM(I32,J32,K32)*'Allocation Detail'!$E$13/12,2),0)</f>
        <v>0</v>
      </c>
      <c r="O32" s="44">
        <f t="shared" si="58"/>
        <v>0</v>
      </c>
      <c r="P32" s="30">
        <f t="shared" si="59"/>
        <v>0</v>
      </c>
      <c r="Q32" s="31">
        <f t="shared" si="60"/>
        <v>0</v>
      </c>
      <c r="R32" s="29">
        <f t="shared" si="28"/>
        <v>0</v>
      </c>
      <c r="S32" s="31">
        <f t="shared" si="29"/>
        <v>0</v>
      </c>
      <c r="T32" s="31">
        <f>IFERROR(U32*('Allocation Detail'!#REF!/'Allocation Detail'!#REF!),0)</f>
        <v>0</v>
      </c>
      <c r="U32" s="30">
        <f t="shared" si="2"/>
        <v>0</v>
      </c>
      <c r="V32" s="133">
        <f t="shared" si="30"/>
        <v>0</v>
      </c>
      <c r="W32" s="62" t="e">
        <f t="shared" si="31"/>
        <v>#DIV/0!</v>
      </c>
      <c r="Y32" s="74">
        <f t="shared" si="86"/>
        <v>30</v>
      </c>
      <c r="Z32" s="75">
        <f t="shared" si="86"/>
        <v>29</v>
      </c>
      <c r="AA32" s="76">
        <f t="shared" si="62"/>
        <v>0</v>
      </c>
      <c r="AB32" s="76">
        <f t="shared" si="3"/>
        <v>0</v>
      </c>
      <c r="AC32" s="76">
        <f t="shared" si="32"/>
        <v>0</v>
      </c>
      <c r="AD32" s="76">
        <f t="shared" si="4"/>
        <v>0</v>
      </c>
      <c r="AE32" s="77">
        <f t="shared" si="33"/>
        <v>0</v>
      </c>
      <c r="AF32" s="1">
        <f t="shared" si="34"/>
        <v>0</v>
      </c>
      <c r="AH32" s="40">
        <f t="shared" si="87"/>
        <v>30</v>
      </c>
      <c r="AI32" s="41">
        <f t="shared" si="87"/>
        <v>29</v>
      </c>
      <c r="AJ32" s="29">
        <f t="shared" si="35"/>
        <v>0</v>
      </c>
      <c r="AK32" s="31">
        <f t="shared" si="36"/>
        <v>0</v>
      </c>
      <c r="AL32" s="32">
        <f t="shared" si="5"/>
        <v>0</v>
      </c>
      <c r="AM32" s="31">
        <f t="shared" si="37"/>
        <v>0</v>
      </c>
      <c r="AN32" s="29">
        <f t="shared" si="38"/>
        <v>0</v>
      </c>
      <c r="AO32" s="31">
        <f t="shared" si="6"/>
        <v>0</v>
      </c>
      <c r="AP32" s="30">
        <f t="shared" si="7"/>
        <v>0</v>
      </c>
      <c r="AQ32" s="44">
        <f>IFERROR(ROUND(-SUM(AJ32,AO32)*'Allocation Detail'!$E$13/12,2),0)</f>
        <v>0</v>
      </c>
      <c r="AR32" s="162">
        <f>IFERROR(ROUND(-SUM(AK32,AM32,AN32)*'Allocation Detail'!$H$13/12,2),0)</f>
        <v>0</v>
      </c>
      <c r="AS32" s="44">
        <v>0</v>
      </c>
      <c r="AT32" s="30">
        <v>0</v>
      </c>
      <c r="AU32" s="32">
        <v>0</v>
      </c>
      <c r="AV32" s="31">
        <f t="shared" si="39"/>
        <v>0</v>
      </c>
      <c r="AW32" s="31">
        <f t="shared" si="40"/>
        <v>0</v>
      </c>
      <c r="AX32" s="31">
        <f>IFERROR(AY32*('Allocation Detail'!#REF!/'Allocation Detail'!#REF!),0)</f>
        <v>0</v>
      </c>
      <c r="AY32" s="30">
        <f t="shared" si="8"/>
        <v>0</v>
      </c>
      <c r="AZ32" s="32">
        <f t="shared" si="41"/>
        <v>0</v>
      </c>
      <c r="BB32" s="40">
        <f t="shared" ref="BB32:BC32" si="100">BB31+1</f>
        <v>30</v>
      </c>
      <c r="BC32" s="41">
        <f t="shared" si="100"/>
        <v>29</v>
      </c>
      <c r="BD32" s="29">
        <f t="shared" si="42"/>
        <v>0</v>
      </c>
      <c r="BE32" s="31">
        <f t="shared" si="43"/>
        <v>0</v>
      </c>
      <c r="BF32" s="32">
        <f t="shared" si="9"/>
        <v>0</v>
      </c>
      <c r="BG32" s="31">
        <f t="shared" si="10"/>
        <v>0</v>
      </c>
      <c r="BH32" s="29">
        <f t="shared" si="65"/>
        <v>0</v>
      </c>
      <c r="BI32" s="31">
        <f t="shared" si="44"/>
        <v>0</v>
      </c>
      <c r="BJ32" s="30">
        <f t="shared" si="11"/>
        <v>0</v>
      </c>
      <c r="BK32" s="44">
        <f>IFERROR(ROUND(-SUM(BD32,BI32)*'Allocation Detail'!$E$13/12,2),0)</f>
        <v>0</v>
      </c>
      <c r="BL32" s="162">
        <f>IFERROR(ROUND(-SUM(BE32,BG32,BH32)*'Allocation Detail'!$H$13/12,2),0)</f>
        <v>0</v>
      </c>
      <c r="BM32" s="44">
        <v>0</v>
      </c>
      <c r="BN32" s="30">
        <v>0</v>
      </c>
      <c r="BO32" s="31">
        <f t="shared" si="66"/>
        <v>0</v>
      </c>
      <c r="BP32" s="29">
        <f t="shared" si="45"/>
        <v>0</v>
      </c>
      <c r="BQ32" s="31">
        <f t="shared" si="46"/>
        <v>0</v>
      </c>
      <c r="BR32" s="31">
        <f>IFERROR(BS32*('Allocation Detail'!#REF!/'Allocation Detail'!#REF!),0)</f>
        <v>0</v>
      </c>
      <c r="BS32" s="30">
        <f t="shared" si="12"/>
        <v>0</v>
      </c>
      <c r="BT32" s="32">
        <f t="shared" si="13"/>
        <v>0</v>
      </c>
      <c r="BU32" s="31"/>
      <c r="BV32" s="40">
        <f t="shared" si="89"/>
        <v>30</v>
      </c>
      <c r="BW32" s="41">
        <f t="shared" si="89"/>
        <v>29</v>
      </c>
      <c r="BX32" s="29">
        <f t="shared" si="47"/>
        <v>0</v>
      </c>
      <c r="BY32" s="31">
        <f t="shared" si="48"/>
        <v>0</v>
      </c>
      <c r="BZ32" s="32">
        <f t="shared" si="14"/>
        <v>0</v>
      </c>
      <c r="CA32" s="31">
        <f t="shared" si="15"/>
        <v>0</v>
      </c>
      <c r="CB32" s="29">
        <f t="shared" si="49"/>
        <v>0</v>
      </c>
      <c r="CC32" s="31">
        <f t="shared" si="16"/>
        <v>0</v>
      </c>
      <c r="CD32" s="44">
        <f>IFERROR(ROUND(-SUM(BX32,CC32)*'Allocation Detail'!$E$13/12,2),0)</f>
        <v>0</v>
      </c>
      <c r="CE32" s="30">
        <f>IFERROR(ROUND(-SUM(BY32,CA32,CB32)*'Allocation Detail'!$H$13/12,2),0)</f>
        <v>0</v>
      </c>
      <c r="CF32" s="44">
        <v>0</v>
      </c>
      <c r="CG32" s="30">
        <v>0</v>
      </c>
      <c r="CH32" s="31">
        <f t="shared" si="50"/>
        <v>0</v>
      </c>
      <c r="CI32" s="29">
        <f t="shared" si="68"/>
        <v>0</v>
      </c>
      <c r="CJ32" s="31">
        <f t="shared" si="69"/>
        <v>0</v>
      </c>
      <c r="CK32" s="31">
        <f>IFERROR(CL32*('Allocation Detail'!#REF!/'Allocation Detail'!#REF!),0)</f>
        <v>0</v>
      </c>
      <c r="CL32" s="30">
        <f t="shared" si="17"/>
        <v>0</v>
      </c>
      <c r="CM32" s="32">
        <f t="shared" si="18"/>
        <v>0</v>
      </c>
    </row>
    <row r="33" spans="1:91" x14ac:dyDescent="0.2">
      <c r="A33" s="1" t="str">
        <f>IF('Ashburton EAC'!A31="","",'Ashburton EAC'!A31)</f>
        <v/>
      </c>
      <c r="B33" s="3">
        <f>IFERROR(VLOOKUP(A33,'Allocation Detail'!$A$3:$E$12,5,FALSE),0)</f>
        <v>0</v>
      </c>
      <c r="C33" s="8">
        <f>IFERROR(VLOOKUP(A33,'Ashburton EAC'!$A$23:$E$33,5,FALSE),0)</f>
        <v>0</v>
      </c>
      <c r="D33" s="8">
        <f>IFERROR(VLOOKUP(A33,'Ashburton EAC'!$A$23:$F$33,6,FALSE),0)</f>
        <v>0</v>
      </c>
      <c r="E33" s="160">
        <f>IFERROR(VLOOKUP(A33,'Allocation Detail'!$A$3:$H$12,8),0)</f>
        <v>0</v>
      </c>
      <c r="F33" s="40">
        <f t="shared" si="56"/>
        <v>31</v>
      </c>
      <c r="G33" s="41">
        <f t="shared" si="57"/>
        <v>30</v>
      </c>
      <c r="H33" s="29">
        <f t="shared" si="25"/>
        <v>0</v>
      </c>
      <c r="I33" s="31">
        <f t="shared" si="26"/>
        <v>0</v>
      </c>
      <c r="J33" s="31">
        <f t="shared" si="0"/>
        <v>0</v>
      </c>
      <c r="K33" s="29">
        <f t="shared" si="27"/>
        <v>0</v>
      </c>
      <c r="L33" s="153">
        <f t="shared" si="1"/>
        <v>0</v>
      </c>
      <c r="M33" s="44">
        <f>IFERROR(ROUND(-SUM(H33,L33)*'Allocation Detail'!$E$13/12,2),0)</f>
        <v>0</v>
      </c>
      <c r="N33" s="30">
        <f>IFERROR(ROUND(-SUM(I33,J33,K33)*'Allocation Detail'!$E$13/12,2),0)</f>
        <v>0</v>
      </c>
      <c r="O33" s="44">
        <f t="shared" si="58"/>
        <v>0</v>
      </c>
      <c r="P33" s="30">
        <f t="shared" si="59"/>
        <v>0</v>
      </c>
      <c r="Q33" s="31">
        <f t="shared" si="60"/>
        <v>0</v>
      </c>
      <c r="R33" s="29">
        <f t="shared" si="28"/>
        <v>0</v>
      </c>
      <c r="S33" s="31">
        <f t="shared" si="29"/>
        <v>0</v>
      </c>
      <c r="T33" s="31">
        <f>IFERROR(U33*('Allocation Detail'!#REF!/'Allocation Detail'!#REF!),0)</f>
        <v>0</v>
      </c>
      <c r="U33" s="30">
        <f t="shared" si="2"/>
        <v>0</v>
      </c>
      <c r="V33" s="133">
        <f t="shared" si="30"/>
        <v>0</v>
      </c>
      <c r="W33" s="62" t="e">
        <f t="shared" si="31"/>
        <v>#DIV/0!</v>
      </c>
      <c r="Y33" s="74">
        <f t="shared" si="86"/>
        <v>31</v>
      </c>
      <c r="Z33" s="75">
        <f t="shared" si="86"/>
        <v>30</v>
      </c>
      <c r="AA33" s="76">
        <f t="shared" si="62"/>
        <v>0</v>
      </c>
      <c r="AB33" s="76">
        <f t="shared" si="3"/>
        <v>0</v>
      </c>
      <c r="AC33" s="76">
        <f t="shared" si="32"/>
        <v>0</v>
      </c>
      <c r="AD33" s="76">
        <f t="shared" si="4"/>
        <v>0</v>
      </c>
      <c r="AE33" s="77">
        <f t="shared" si="33"/>
        <v>0</v>
      </c>
      <c r="AF33" s="1">
        <f t="shared" si="34"/>
        <v>0</v>
      </c>
      <c r="AH33" s="40">
        <f t="shared" si="87"/>
        <v>31</v>
      </c>
      <c r="AI33" s="41">
        <f t="shared" si="87"/>
        <v>30</v>
      </c>
      <c r="AJ33" s="29">
        <f t="shared" si="35"/>
        <v>0</v>
      </c>
      <c r="AK33" s="31">
        <f t="shared" si="36"/>
        <v>0</v>
      </c>
      <c r="AL33" s="32">
        <f t="shared" si="5"/>
        <v>0</v>
      </c>
      <c r="AM33" s="31">
        <f t="shared" si="37"/>
        <v>0</v>
      </c>
      <c r="AN33" s="29">
        <f t="shared" si="38"/>
        <v>0</v>
      </c>
      <c r="AO33" s="31">
        <f t="shared" si="6"/>
        <v>0</v>
      </c>
      <c r="AP33" s="30">
        <f t="shared" si="7"/>
        <v>0</v>
      </c>
      <c r="AQ33" s="44">
        <f>IFERROR(ROUND(-SUM(AJ33,AO33)*'Allocation Detail'!$E$13/12,2),0)</f>
        <v>0</v>
      </c>
      <c r="AR33" s="162">
        <f>IFERROR(ROUND(-SUM(AK33,AM33,AN33)*'Allocation Detail'!$H$13/12,2),0)</f>
        <v>0</v>
      </c>
      <c r="AS33" s="44">
        <v>0</v>
      </c>
      <c r="AT33" s="30">
        <v>0</v>
      </c>
      <c r="AU33" s="32">
        <v>0</v>
      </c>
      <c r="AV33" s="31">
        <f t="shared" si="39"/>
        <v>0</v>
      </c>
      <c r="AW33" s="31">
        <f t="shared" si="40"/>
        <v>0</v>
      </c>
      <c r="AX33" s="31">
        <f>IFERROR(AY33*('Allocation Detail'!#REF!/'Allocation Detail'!#REF!),0)</f>
        <v>0</v>
      </c>
      <c r="AY33" s="30">
        <f t="shared" si="8"/>
        <v>0</v>
      </c>
      <c r="AZ33" s="32">
        <f t="shared" si="41"/>
        <v>0</v>
      </c>
      <c r="BB33" s="40">
        <f t="shared" ref="BB33:BC33" si="101">BB32+1</f>
        <v>31</v>
      </c>
      <c r="BC33" s="41">
        <f t="shared" si="101"/>
        <v>30</v>
      </c>
      <c r="BD33" s="29">
        <f t="shared" si="42"/>
        <v>0</v>
      </c>
      <c r="BE33" s="31">
        <f t="shared" si="43"/>
        <v>0</v>
      </c>
      <c r="BF33" s="32">
        <f t="shared" si="9"/>
        <v>0</v>
      </c>
      <c r="BG33" s="31">
        <f t="shared" si="10"/>
        <v>0</v>
      </c>
      <c r="BH33" s="29">
        <f t="shared" si="65"/>
        <v>0</v>
      </c>
      <c r="BI33" s="31">
        <f t="shared" si="44"/>
        <v>0</v>
      </c>
      <c r="BJ33" s="30">
        <f t="shared" si="11"/>
        <v>0</v>
      </c>
      <c r="BK33" s="44">
        <f>IFERROR(ROUND(-SUM(BD33,BI33)*'Allocation Detail'!$E$13/12,2),0)</f>
        <v>0</v>
      </c>
      <c r="BL33" s="162">
        <f>IFERROR(ROUND(-SUM(BE33,BG33,BH33)*'Allocation Detail'!$H$13/12,2),0)</f>
        <v>0</v>
      </c>
      <c r="BM33" s="44">
        <v>0</v>
      </c>
      <c r="BN33" s="30">
        <v>0</v>
      </c>
      <c r="BO33" s="31">
        <f t="shared" si="66"/>
        <v>0</v>
      </c>
      <c r="BP33" s="29">
        <f t="shared" si="45"/>
        <v>0</v>
      </c>
      <c r="BQ33" s="31">
        <f t="shared" si="46"/>
        <v>0</v>
      </c>
      <c r="BR33" s="31">
        <f>IFERROR(BS33*('Allocation Detail'!#REF!/'Allocation Detail'!#REF!),0)</f>
        <v>0</v>
      </c>
      <c r="BS33" s="30">
        <f t="shared" si="12"/>
        <v>0</v>
      </c>
      <c r="BT33" s="32">
        <f t="shared" si="13"/>
        <v>0</v>
      </c>
      <c r="BU33" s="31"/>
      <c r="BV33" s="40">
        <f t="shared" si="89"/>
        <v>31</v>
      </c>
      <c r="BW33" s="41">
        <f t="shared" si="89"/>
        <v>30</v>
      </c>
      <c r="BX33" s="29">
        <f t="shared" si="47"/>
        <v>0</v>
      </c>
      <c r="BY33" s="31">
        <f t="shared" si="48"/>
        <v>0</v>
      </c>
      <c r="BZ33" s="32">
        <f t="shared" si="14"/>
        <v>0</v>
      </c>
      <c r="CA33" s="31">
        <f t="shared" si="15"/>
        <v>0</v>
      </c>
      <c r="CB33" s="29">
        <f t="shared" si="49"/>
        <v>0</v>
      </c>
      <c r="CC33" s="31">
        <f t="shared" si="16"/>
        <v>0</v>
      </c>
      <c r="CD33" s="44">
        <f>IFERROR(ROUND(-SUM(BX33,CC33)*'Allocation Detail'!$E$13/12,2),0)</f>
        <v>0</v>
      </c>
      <c r="CE33" s="30">
        <f>IFERROR(ROUND(-SUM(BY33,CA33,CB33)*'Allocation Detail'!$H$13/12,2),0)</f>
        <v>0</v>
      </c>
      <c r="CF33" s="44">
        <v>0</v>
      </c>
      <c r="CG33" s="30">
        <v>0</v>
      </c>
      <c r="CH33" s="31">
        <f t="shared" si="50"/>
        <v>0</v>
      </c>
      <c r="CI33" s="29">
        <f t="shared" si="68"/>
        <v>0</v>
      </c>
      <c r="CJ33" s="31">
        <f t="shared" si="69"/>
        <v>0</v>
      </c>
      <c r="CK33" s="31">
        <f>IFERROR(CL33*('Allocation Detail'!#REF!/'Allocation Detail'!#REF!),0)</f>
        <v>0</v>
      </c>
      <c r="CL33" s="30">
        <f t="shared" si="17"/>
        <v>0</v>
      </c>
      <c r="CM33" s="32">
        <f t="shared" si="18"/>
        <v>0</v>
      </c>
    </row>
    <row r="34" spans="1:91" x14ac:dyDescent="0.2">
      <c r="A34" s="1" t="str">
        <f>IF('Ashburton EAC'!A32="","",'Ashburton EAC'!A32)</f>
        <v/>
      </c>
      <c r="B34" s="3">
        <f>IFERROR(VLOOKUP(A34,'Allocation Detail'!$A$3:$E$12,5,FALSE),0)</f>
        <v>0</v>
      </c>
      <c r="C34" s="8">
        <f>IFERROR(VLOOKUP(A34,'Ashburton EAC'!$A$23:$E$33,5,FALSE),0)</f>
        <v>0</v>
      </c>
      <c r="D34" s="8">
        <f>IFERROR(VLOOKUP(A34,'Ashburton EAC'!$A$23:$F$33,6,FALSE),0)</f>
        <v>0</v>
      </c>
      <c r="E34" s="160">
        <f>IFERROR(VLOOKUP(A34,'Allocation Detail'!$A$3:$H$12,8),0)</f>
        <v>0</v>
      </c>
      <c r="F34" s="40">
        <f t="shared" si="56"/>
        <v>32</v>
      </c>
      <c r="G34" s="41">
        <f t="shared" si="57"/>
        <v>31</v>
      </c>
      <c r="H34" s="29">
        <f t="shared" si="25"/>
        <v>0</v>
      </c>
      <c r="I34" s="31">
        <f t="shared" si="26"/>
        <v>0</v>
      </c>
      <c r="J34" s="31">
        <f t="shared" si="0"/>
        <v>0</v>
      </c>
      <c r="K34" s="29">
        <f t="shared" si="27"/>
        <v>0</v>
      </c>
      <c r="L34" s="153">
        <f t="shared" si="1"/>
        <v>0</v>
      </c>
      <c r="M34" s="44">
        <f>IFERROR(ROUND(-SUM(H34,L34)*'Allocation Detail'!$E$13/12,2),0)</f>
        <v>0</v>
      </c>
      <c r="N34" s="30">
        <f>IFERROR(ROUND(-SUM(I34,J34,K34)*'Allocation Detail'!$E$13/12,2),0)</f>
        <v>0</v>
      </c>
      <c r="O34" s="44">
        <f t="shared" si="58"/>
        <v>0</v>
      </c>
      <c r="P34" s="30">
        <f t="shared" si="59"/>
        <v>0</v>
      </c>
      <c r="Q34" s="31">
        <f t="shared" si="60"/>
        <v>0</v>
      </c>
      <c r="R34" s="29">
        <f t="shared" si="28"/>
        <v>0</v>
      </c>
      <c r="S34" s="31">
        <f t="shared" si="29"/>
        <v>0</v>
      </c>
      <c r="T34" s="31">
        <f>IFERROR(U34*('Allocation Detail'!#REF!/'Allocation Detail'!#REF!),0)</f>
        <v>0</v>
      </c>
      <c r="U34" s="30">
        <f t="shared" si="2"/>
        <v>0</v>
      </c>
      <c r="V34" s="133">
        <f t="shared" si="30"/>
        <v>0</v>
      </c>
      <c r="W34" s="62" t="e">
        <f t="shared" si="31"/>
        <v>#DIV/0!</v>
      </c>
      <c r="Y34" s="74">
        <f t="shared" si="86"/>
        <v>32</v>
      </c>
      <c r="Z34" s="75">
        <f t="shared" si="86"/>
        <v>31</v>
      </c>
      <c r="AA34" s="76">
        <f t="shared" si="62"/>
        <v>0</v>
      </c>
      <c r="AB34" s="76">
        <f t="shared" si="3"/>
        <v>0</v>
      </c>
      <c r="AC34" s="76">
        <f t="shared" si="32"/>
        <v>0</v>
      </c>
      <c r="AD34" s="76">
        <f t="shared" si="4"/>
        <v>0</v>
      </c>
      <c r="AE34" s="77">
        <f t="shared" si="33"/>
        <v>0</v>
      </c>
      <c r="AF34" s="1">
        <f t="shared" si="34"/>
        <v>0</v>
      </c>
      <c r="AH34" s="40">
        <f t="shared" si="87"/>
        <v>32</v>
      </c>
      <c r="AI34" s="41">
        <f t="shared" si="87"/>
        <v>31</v>
      </c>
      <c r="AJ34" s="29">
        <f t="shared" si="35"/>
        <v>0</v>
      </c>
      <c r="AK34" s="31">
        <f t="shared" si="36"/>
        <v>0</v>
      </c>
      <c r="AL34" s="32">
        <f t="shared" si="5"/>
        <v>0</v>
      </c>
      <c r="AM34" s="31">
        <f t="shared" si="37"/>
        <v>0</v>
      </c>
      <c r="AN34" s="29">
        <f t="shared" si="38"/>
        <v>0</v>
      </c>
      <c r="AO34" s="31">
        <f t="shared" si="6"/>
        <v>0</v>
      </c>
      <c r="AP34" s="30">
        <f t="shared" si="7"/>
        <v>0</v>
      </c>
      <c r="AQ34" s="44">
        <f>IFERROR(ROUND(-SUM(AJ34,AO34)*'Allocation Detail'!$E$13/12,2),0)</f>
        <v>0</v>
      </c>
      <c r="AR34" s="162">
        <f>IFERROR(ROUND(-SUM(AK34,AM34,AN34)*'Allocation Detail'!$H$13/12,2),0)</f>
        <v>0</v>
      </c>
      <c r="AS34" s="44">
        <v>0</v>
      </c>
      <c r="AT34" s="30">
        <v>0</v>
      </c>
      <c r="AU34" s="32">
        <v>0</v>
      </c>
      <c r="AV34" s="31">
        <f t="shared" si="39"/>
        <v>0</v>
      </c>
      <c r="AW34" s="31">
        <f t="shared" si="40"/>
        <v>0</v>
      </c>
      <c r="AX34" s="31">
        <f>IFERROR(AY34*('Allocation Detail'!#REF!/'Allocation Detail'!#REF!),0)</f>
        <v>0</v>
      </c>
      <c r="AY34" s="30">
        <f t="shared" si="8"/>
        <v>0</v>
      </c>
      <c r="AZ34" s="32">
        <f t="shared" si="41"/>
        <v>0</v>
      </c>
      <c r="BB34" s="40">
        <f t="shared" ref="BB34:BC34" si="102">BB33+1</f>
        <v>32</v>
      </c>
      <c r="BC34" s="41">
        <f t="shared" si="102"/>
        <v>31</v>
      </c>
      <c r="BD34" s="29">
        <f t="shared" si="42"/>
        <v>0</v>
      </c>
      <c r="BE34" s="31">
        <f t="shared" si="43"/>
        <v>0</v>
      </c>
      <c r="BF34" s="32">
        <f t="shared" si="9"/>
        <v>0</v>
      </c>
      <c r="BG34" s="31">
        <f t="shared" si="10"/>
        <v>0</v>
      </c>
      <c r="BH34" s="29">
        <f t="shared" si="65"/>
        <v>0</v>
      </c>
      <c r="BI34" s="31">
        <f t="shared" si="44"/>
        <v>0</v>
      </c>
      <c r="BJ34" s="30">
        <f t="shared" si="11"/>
        <v>0</v>
      </c>
      <c r="BK34" s="44">
        <f>IFERROR(ROUND(-SUM(BD34,BI34)*'Allocation Detail'!$E$13/12,2),0)</f>
        <v>0</v>
      </c>
      <c r="BL34" s="162">
        <f>IFERROR(ROUND(-SUM(BE34,BG34,BH34)*'Allocation Detail'!$H$13/12,2),0)</f>
        <v>0</v>
      </c>
      <c r="BM34" s="44">
        <v>0</v>
      </c>
      <c r="BN34" s="30">
        <v>0</v>
      </c>
      <c r="BO34" s="31">
        <f t="shared" si="66"/>
        <v>0</v>
      </c>
      <c r="BP34" s="29">
        <f t="shared" si="45"/>
        <v>0</v>
      </c>
      <c r="BQ34" s="31">
        <f t="shared" si="46"/>
        <v>0</v>
      </c>
      <c r="BR34" s="31">
        <f>IFERROR(BS34*('Allocation Detail'!#REF!/'Allocation Detail'!#REF!),0)</f>
        <v>0</v>
      </c>
      <c r="BS34" s="30">
        <f t="shared" si="12"/>
        <v>0</v>
      </c>
      <c r="BT34" s="32">
        <f t="shared" si="13"/>
        <v>0</v>
      </c>
      <c r="BU34" s="31"/>
      <c r="BV34" s="40">
        <f t="shared" si="89"/>
        <v>32</v>
      </c>
      <c r="BW34" s="41">
        <f t="shared" si="89"/>
        <v>31</v>
      </c>
      <c r="BX34" s="29">
        <f t="shared" si="47"/>
        <v>0</v>
      </c>
      <c r="BY34" s="31">
        <f t="shared" si="48"/>
        <v>0</v>
      </c>
      <c r="BZ34" s="32">
        <f t="shared" si="14"/>
        <v>0</v>
      </c>
      <c r="CA34" s="31">
        <f t="shared" si="15"/>
        <v>0</v>
      </c>
      <c r="CB34" s="29">
        <f t="shared" si="49"/>
        <v>0</v>
      </c>
      <c r="CC34" s="31">
        <f t="shared" si="16"/>
        <v>0</v>
      </c>
      <c r="CD34" s="44">
        <f>IFERROR(ROUND(-SUM(BX34,CC34)*'Allocation Detail'!$E$13/12,2),0)</f>
        <v>0</v>
      </c>
      <c r="CE34" s="30">
        <f>IFERROR(ROUND(-SUM(BY34,CA34,CB34)*'Allocation Detail'!$H$13/12,2),0)</f>
        <v>0</v>
      </c>
      <c r="CF34" s="44">
        <v>0</v>
      </c>
      <c r="CG34" s="30">
        <v>0</v>
      </c>
      <c r="CH34" s="31">
        <f t="shared" si="50"/>
        <v>0</v>
      </c>
      <c r="CI34" s="29">
        <f t="shared" si="68"/>
        <v>0</v>
      </c>
      <c r="CJ34" s="31">
        <f t="shared" si="69"/>
        <v>0</v>
      </c>
      <c r="CK34" s="31">
        <f>IFERROR(CL34*('Allocation Detail'!#REF!/'Allocation Detail'!#REF!),0)</f>
        <v>0</v>
      </c>
      <c r="CL34" s="30">
        <f t="shared" si="17"/>
        <v>0</v>
      </c>
      <c r="CM34" s="32">
        <f t="shared" si="18"/>
        <v>0</v>
      </c>
    </row>
    <row r="35" spans="1:91" x14ac:dyDescent="0.2">
      <c r="A35" s="1" t="str">
        <f>IF('Ashburton EAC'!A33="","",'Ashburton EAC'!A33)</f>
        <v/>
      </c>
      <c r="B35" s="3">
        <f>IFERROR(VLOOKUP(A35,'Allocation Detail'!$A$3:$E$12,5,FALSE),0)</f>
        <v>0</v>
      </c>
      <c r="C35" s="8">
        <f>IFERROR(VLOOKUP(A35,'Ashburton EAC'!$A$23:$E$33,5,FALSE),0)</f>
        <v>0</v>
      </c>
      <c r="D35" s="8">
        <f>IFERROR(VLOOKUP(A35,'Ashburton EAC'!$A$23:$F$33,6,FALSE),0)</f>
        <v>0</v>
      </c>
      <c r="E35" s="160">
        <f>IFERROR(VLOOKUP(A35,'Allocation Detail'!$A$3:$H$12,8),0)</f>
        <v>0</v>
      </c>
      <c r="F35" s="40">
        <f t="shared" si="56"/>
        <v>33</v>
      </c>
      <c r="G35" s="41">
        <f t="shared" si="57"/>
        <v>32</v>
      </c>
      <c r="H35" s="29">
        <f t="shared" si="25"/>
        <v>0</v>
      </c>
      <c r="I35" s="31">
        <f t="shared" si="26"/>
        <v>0</v>
      </c>
      <c r="J35" s="31">
        <f t="shared" ref="J35:J66" si="103">IF(G35/$D$16-INT(G35/$D$16)=0,ROUND($D$19*$D$20*((1+$D$17)^INT(G35/12)),2),0)</f>
        <v>0</v>
      </c>
      <c r="K35" s="29">
        <f t="shared" si="27"/>
        <v>0</v>
      </c>
      <c r="L35" s="153">
        <f t="shared" ref="L35:L66" si="104">ROUND(H35*((1+$B$45)^(1/12)-1),2)</f>
        <v>0</v>
      </c>
      <c r="M35" s="44">
        <f>IFERROR(ROUND(-SUM(H35,L35)*'Allocation Detail'!$E$13/12,2),0)</f>
        <v>0</v>
      </c>
      <c r="N35" s="30">
        <f>IFERROR(ROUND(-SUM(I35,J35,K35)*'Allocation Detail'!$E$13/12,2),0)</f>
        <v>0</v>
      </c>
      <c r="O35" s="44">
        <f t="shared" si="58"/>
        <v>0</v>
      </c>
      <c r="P35" s="30">
        <f t="shared" si="59"/>
        <v>0</v>
      </c>
      <c r="Q35" s="31">
        <f t="shared" si="60"/>
        <v>0</v>
      </c>
      <c r="R35" s="29">
        <f t="shared" si="28"/>
        <v>0</v>
      </c>
      <c r="S35" s="31">
        <f t="shared" si="29"/>
        <v>0</v>
      </c>
      <c r="T35" s="31">
        <f>IFERROR(U35*('Allocation Detail'!#REF!/'Allocation Detail'!#REF!),0)</f>
        <v>0</v>
      </c>
      <c r="U35" s="30">
        <f t="shared" ref="U35:U66" si="105">IF($D$39="",0,MAX(-IF($D$41="",0,IF((G35/$D$41)-INT(G35/$D$41)=0,$D$39*((1+$D$42)^INT(G35/12)),0)),-S35))</f>
        <v>0</v>
      </c>
      <c r="V35" s="133">
        <f t="shared" si="30"/>
        <v>0</v>
      </c>
      <c r="W35" s="62" t="e">
        <f t="shared" si="31"/>
        <v>#DIV/0!</v>
      </c>
      <c r="Y35" s="74">
        <f t="shared" si="86"/>
        <v>33</v>
      </c>
      <c r="Z35" s="75">
        <f t="shared" si="86"/>
        <v>32</v>
      </c>
      <c r="AA35" s="76">
        <f t="shared" si="62"/>
        <v>0</v>
      </c>
      <c r="AB35" s="76">
        <f t="shared" ref="AB35:AB66" si="106">IF(G35/$D$16-INT(G35/$D$16)=0,ROUND($D$14*((1+$D$17)^INT(G35/12)),2),0)</f>
        <v>0</v>
      </c>
      <c r="AC35" s="76">
        <f t="shared" si="32"/>
        <v>0</v>
      </c>
      <c r="AD35" s="76">
        <f t="shared" ref="AD35:AD66" si="107">MAX(-IF($D$41="",0,IF((Z35/$D$41)-INT(Z35/$D$41)=0,$D$39*((1+$D$42)^INT(Z35/12)),0)),-SUM(AA35,AB35,AC35))</f>
        <v>0</v>
      </c>
      <c r="AE35" s="77">
        <f t="shared" si="33"/>
        <v>0</v>
      </c>
      <c r="AF35" s="1">
        <f t="shared" si="34"/>
        <v>0</v>
      </c>
      <c r="AH35" s="40">
        <f t="shared" si="87"/>
        <v>33</v>
      </c>
      <c r="AI35" s="41">
        <f t="shared" si="87"/>
        <v>32</v>
      </c>
      <c r="AJ35" s="29">
        <f t="shared" si="35"/>
        <v>0</v>
      </c>
      <c r="AK35" s="31">
        <f t="shared" si="36"/>
        <v>0</v>
      </c>
      <c r="AL35" s="32">
        <f t="shared" ref="AL35:AL66" si="108">SUM(AJ35:AK35)</f>
        <v>0</v>
      </c>
      <c r="AM35" s="31">
        <f t="shared" ref="AM35:AM66" si="109">IF(AI35/$D$16-INT(AI35/$D$16)=0,ROUND($D$14*$D$20*((1+$D$17)^INT(AI35/12)),2),0)</f>
        <v>0</v>
      </c>
      <c r="AN35" s="29">
        <f t="shared" si="38"/>
        <v>0</v>
      </c>
      <c r="AO35" s="31">
        <f t="shared" ref="AO35:AO66" si="110">ROUND(AJ35*BA$2,2)</f>
        <v>0</v>
      </c>
      <c r="AP35" s="30">
        <f t="shared" ref="AP35:AP66" si="111">SUM(AO35:AO35)</f>
        <v>0</v>
      </c>
      <c r="AQ35" s="44">
        <f>IFERROR(ROUND(-SUM(AJ35,AO35)*'Allocation Detail'!$E$13/12,2),0)</f>
        <v>0</v>
      </c>
      <c r="AR35" s="162">
        <f>IFERROR(ROUND(-SUM(AK35,AM35,AN35)*'Allocation Detail'!$H$13/12,2),0)</f>
        <v>0</v>
      </c>
      <c r="AS35" s="44">
        <v>0</v>
      </c>
      <c r="AT35" s="30">
        <v>0</v>
      </c>
      <c r="AU35" s="32">
        <v>0</v>
      </c>
      <c r="AV35" s="31">
        <f t="shared" si="39"/>
        <v>0</v>
      </c>
      <c r="AW35" s="31">
        <f t="shared" si="40"/>
        <v>0</v>
      </c>
      <c r="AX35" s="31">
        <f>IFERROR(AY35*('Allocation Detail'!#REF!/'Allocation Detail'!#REF!),0)</f>
        <v>0</v>
      </c>
      <c r="AY35" s="30">
        <f t="shared" ref="AY35:AY66" si="112">IF($D$39="",0,MAX(-IF($D$41="",0,IF((AI35/$D$41)-INT(AI35/$D$41)=0,$D$39*((1+$D$42)^INT(AI35/12)),0)),-AW35))</f>
        <v>0</v>
      </c>
      <c r="AZ35" s="32">
        <f t="shared" si="41"/>
        <v>0</v>
      </c>
      <c r="BB35" s="40">
        <f t="shared" ref="BB35:BC35" si="113">BB34+1</f>
        <v>33</v>
      </c>
      <c r="BC35" s="41">
        <f t="shared" si="113"/>
        <v>32</v>
      </c>
      <c r="BD35" s="29">
        <f t="shared" si="42"/>
        <v>0</v>
      </c>
      <c r="BE35" s="31">
        <f t="shared" si="43"/>
        <v>0</v>
      </c>
      <c r="BF35" s="32">
        <f t="shared" ref="BF35:BF62" si="114">SUM(BD35:BE35)</f>
        <v>0</v>
      </c>
      <c r="BG35" s="31">
        <f t="shared" ref="BG35:BG62" si="115">IF(BC35/$D$16-INT(BC35/$D$16)=0,ROUND($D$14*$D$20*((1+$D$17)^INT(BC35/12)),2),0)</f>
        <v>0</v>
      </c>
      <c r="BH35" s="29">
        <f t="shared" si="65"/>
        <v>0</v>
      </c>
      <c r="BI35" s="31">
        <f t="shared" si="44"/>
        <v>0</v>
      </c>
      <c r="BJ35" s="30">
        <f t="shared" ref="BJ35:BJ62" si="116">SUM(BI35:BI35)</f>
        <v>0</v>
      </c>
      <c r="BK35" s="44">
        <f>IFERROR(ROUND(-SUM(BD35,BI35)*'Allocation Detail'!$E$13/12,2),0)</f>
        <v>0</v>
      </c>
      <c r="BL35" s="162">
        <f>IFERROR(ROUND(-SUM(BE35,BG35,BH35)*'Allocation Detail'!$H$13/12,2),0)</f>
        <v>0</v>
      </c>
      <c r="BM35" s="44">
        <v>0</v>
      </c>
      <c r="BN35" s="30">
        <v>0</v>
      </c>
      <c r="BO35" s="31">
        <f t="shared" si="66"/>
        <v>0</v>
      </c>
      <c r="BP35" s="29">
        <f t="shared" si="45"/>
        <v>0</v>
      </c>
      <c r="BQ35" s="31">
        <f t="shared" si="46"/>
        <v>0</v>
      </c>
      <c r="BR35" s="31">
        <f>IFERROR(BS35*('Allocation Detail'!#REF!/'Allocation Detail'!#REF!),0)</f>
        <v>0</v>
      </c>
      <c r="BS35" s="30">
        <f t="shared" ref="BS35:BS62" si="117">IF($D$39="",0,MAX(-IF($D$41="",0,IF((BC35/$D$41)-INT(BC35/$D$41)=0,$D$39*((1+$D$42)^INT(BC35/12)),0)),-BQ35))</f>
        <v>0</v>
      </c>
      <c r="BT35" s="32">
        <f t="shared" ref="BT35:BT62" si="118">IF(OR($D$8=0,$D$39=0,$D$8="",$D$39=""),BQ35+BP35,MAX(BP35+BQ35+BS35,0))</f>
        <v>0</v>
      </c>
      <c r="BU35" s="31"/>
      <c r="BV35" s="40">
        <f t="shared" si="89"/>
        <v>33</v>
      </c>
      <c r="BW35" s="41">
        <f t="shared" si="89"/>
        <v>32</v>
      </c>
      <c r="BX35" s="29">
        <f t="shared" si="47"/>
        <v>0</v>
      </c>
      <c r="BY35" s="31">
        <f t="shared" si="48"/>
        <v>0</v>
      </c>
      <c r="BZ35" s="32">
        <f t="shared" si="14"/>
        <v>0</v>
      </c>
      <c r="CA35" s="31">
        <f t="shared" si="15"/>
        <v>0</v>
      </c>
      <c r="CB35" s="29">
        <f t="shared" si="49"/>
        <v>0</v>
      </c>
      <c r="CC35" s="31">
        <f t="shared" si="16"/>
        <v>0</v>
      </c>
      <c r="CD35" s="44">
        <f>IFERROR(ROUND(-SUM(BX35,CC35)*'Allocation Detail'!$E$13/12,2),0)</f>
        <v>0</v>
      </c>
      <c r="CE35" s="30">
        <f>IFERROR(ROUND(-SUM(BY35,CA35,CB35)*'Allocation Detail'!$H$13/12,2),0)</f>
        <v>0</v>
      </c>
      <c r="CF35" s="44">
        <v>0</v>
      </c>
      <c r="CG35" s="30">
        <v>0</v>
      </c>
      <c r="CH35" s="31">
        <f t="shared" si="50"/>
        <v>0</v>
      </c>
      <c r="CI35" s="29">
        <f t="shared" si="68"/>
        <v>0</v>
      </c>
      <c r="CJ35" s="31">
        <f t="shared" si="69"/>
        <v>0</v>
      </c>
      <c r="CK35" s="31">
        <f>IFERROR(CL35*('Allocation Detail'!#REF!/'Allocation Detail'!#REF!),0)</f>
        <v>0</v>
      </c>
      <c r="CL35" s="30">
        <f t="shared" si="17"/>
        <v>0</v>
      </c>
      <c r="CM35" s="32">
        <f t="shared" si="18"/>
        <v>0</v>
      </c>
    </row>
    <row r="36" spans="1:91" x14ac:dyDescent="0.2">
      <c r="A36" s="3"/>
      <c r="B36" s="3">
        <f>SUMPRODUCT(B25:B35,C25:C35)</f>
        <v>0</v>
      </c>
      <c r="C36" s="19">
        <f>SUM(C25:C35)</f>
        <v>0</v>
      </c>
      <c r="D36" s="19">
        <f>SUM(D25:D35)</f>
        <v>0</v>
      </c>
      <c r="E36" s="9"/>
      <c r="F36" s="40">
        <f t="shared" si="56"/>
        <v>34</v>
      </c>
      <c r="G36" s="41">
        <f t="shared" si="57"/>
        <v>33</v>
      </c>
      <c r="H36" s="29">
        <f t="shared" ref="H36:H67" si="119">ROUND(SUM(H35,L35,M35,O35,T35),2)</f>
        <v>0</v>
      </c>
      <c r="I36" s="31">
        <f t="shared" ref="I36:I67" si="120">SUM(I35,J35,K35,N35,P35)</f>
        <v>0</v>
      </c>
      <c r="J36" s="31">
        <f t="shared" si="103"/>
        <v>0</v>
      </c>
      <c r="K36" s="29">
        <f t="shared" ref="K36:K67" si="121">ROUND((J36+I36)*((1+$B$45)^(1/12)-1),2)</f>
        <v>0</v>
      </c>
      <c r="L36" s="153">
        <f t="shared" si="104"/>
        <v>0</v>
      </c>
      <c r="M36" s="44">
        <f>IFERROR(ROUND(-SUM(H36,L36)*'Allocation Detail'!$E$13/12,2),0)</f>
        <v>0</v>
      </c>
      <c r="N36" s="30">
        <f>IFERROR(ROUND(-SUM(I36,J36,K36)*'Allocation Detail'!$E$13/12,2),0)</f>
        <v>0</v>
      </c>
      <c r="O36" s="44">
        <f t="shared" si="58"/>
        <v>0</v>
      </c>
      <c r="P36" s="30">
        <f t="shared" si="59"/>
        <v>0</v>
      </c>
      <c r="Q36" s="31">
        <f t="shared" si="60"/>
        <v>0</v>
      </c>
      <c r="R36" s="29">
        <f t="shared" si="28"/>
        <v>0</v>
      </c>
      <c r="S36" s="31">
        <f t="shared" si="29"/>
        <v>0</v>
      </c>
      <c r="T36" s="31">
        <f>IFERROR(U36*('Allocation Detail'!#REF!/'Allocation Detail'!#REF!),0)</f>
        <v>0</v>
      </c>
      <c r="U36" s="30">
        <f t="shared" si="105"/>
        <v>0</v>
      </c>
      <c r="V36" s="133">
        <f t="shared" ref="V36:V67" si="122">IF(OR($D$8=0,$D$39=0,$D$8="",$D$39=""),S36+R36,MAX(R35+S36+U36,0))</f>
        <v>0</v>
      </c>
      <c r="W36" s="62" t="e">
        <f t="shared" si="31"/>
        <v>#DIV/0!</v>
      </c>
      <c r="Y36" s="74">
        <f t="shared" si="86"/>
        <v>34</v>
      </c>
      <c r="Z36" s="75">
        <f t="shared" si="86"/>
        <v>33</v>
      </c>
      <c r="AA36" s="76">
        <f t="shared" si="62"/>
        <v>0</v>
      </c>
      <c r="AB36" s="76">
        <f t="shared" si="106"/>
        <v>0</v>
      </c>
      <c r="AC36" s="76">
        <f t="shared" si="32"/>
        <v>0</v>
      </c>
      <c r="AD36" s="76">
        <f t="shared" si="107"/>
        <v>0</v>
      </c>
      <c r="AE36" s="77">
        <f t="shared" si="33"/>
        <v>0</v>
      </c>
      <c r="AF36" s="1">
        <f t="shared" si="34"/>
        <v>0</v>
      </c>
      <c r="AH36" s="40">
        <f t="shared" si="87"/>
        <v>34</v>
      </c>
      <c r="AI36" s="41">
        <f t="shared" si="87"/>
        <v>33</v>
      </c>
      <c r="AJ36" s="29">
        <f t="shared" ref="AJ36:AJ67" si="123">ROUND(SUM(AJ35,AO35,AQ35,AS35,AX35),2)</f>
        <v>0</v>
      </c>
      <c r="AK36" s="31">
        <f t="shared" ref="AK36:AK67" si="124">SUM(AK35,AM35,AN35,AR35,AT35)</f>
        <v>0</v>
      </c>
      <c r="AL36" s="32">
        <f t="shared" si="108"/>
        <v>0</v>
      </c>
      <c r="AM36" s="31">
        <f t="shared" si="109"/>
        <v>0</v>
      </c>
      <c r="AN36" s="29">
        <f t="shared" ref="AN36:AN67" si="125">ROUND((AM36+AK36)*BA$2,2)</f>
        <v>0</v>
      </c>
      <c r="AO36" s="31">
        <f t="shared" si="110"/>
        <v>0</v>
      </c>
      <c r="AP36" s="30">
        <f t="shared" si="111"/>
        <v>0</v>
      </c>
      <c r="AQ36" s="44">
        <f>IFERROR(ROUND(-SUM(AJ36,AO36)*'Allocation Detail'!$E$13/12,2),0)</f>
        <v>0</v>
      </c>
      <c r="AR36" s="162">
        <f>IFERROR(ROUND(-SUM(AK36,AM36,AN36)*'Allocation Detail'!$H$13/12,2),0)</f>
        <v>0</v>
      </c>
      <c r="AS36" s="44">
        <v>0</v>
      </c>
      <c r="AT36" s="30">
        <v>0</v>
      </c>
      <c r="AU36" s="32">
        <v>0</v>
      </c>
      <c r="AV36" s="31">
        <f t="shared" si="39"/>
        <v>0</v>
      </c>
      <c r="AW36" s="31">
        <f t="shared" si="40"/>
        <v>0</v>
      </c>
      <c r="AX36" s="31">
        <f>IFERROR(AY36*('Allocation Detail'!#REF!/'Allocation Detail'!#REF!),0)</f>
        <v>0</v>
      </c>
      <c r="AY36" s="30">
        <f t="shared" si="112"/>
        <v>0</v>
      </c>
      <c r="AZ36" s="32">
        <f t="shared" ref="AZ36:AZ67" si="126">IF(OR($D$8=0,$D$39=0,$D$8="",$D$39=""),AW36+AV36,MAX(AV35+AW36+AY36,0))</f>
        <v>0</v>
      </c>
      <c r="BB36" s="40">
        <f t="shared" ref="BB36:BC36" si="127">BB35+1</f>
        <v>34</v>
      </c>
      <c r="BC36" s="41">
        <f t="shared" si="127"/>
        <v>33</v>
      </c>
      <c r="BD36" s="29">
        <f t="shared" ref="BD36:BD62" si="128">ROUND(SUM(BD35,BI35,BK35,BM35,BR35),2)</f>
        <v>0</v>
      </c>
      <c r="BE36" s="31">
        <f t="shared" ref="BE36:BE62" si="129">SUM(BE35,BG35,BH35,BL35,BN35)</f>
        <v>0</v>
      </c>
      <c r="BF36" s="32">
        <f t="shared" si="114"/>
        <v>0</v>
      </c>
      <c r="BG36" s="31">
        <f t="shared" si="115"/>
        <v>0</v>
      </c>
      <c r="BH36" s="29">
        <f t="shared" si="65"/>
        <v>0</v>
      </c>
      <c r="BI36" s="31">
        <f t="shared" si="44"/>
        <v>0</v>
      </c>
      <c r="BJ36" s="30">
        <f t="shared" si="116"/>
        <v>0</v>
      </c>
      <c r="BK36" s="44">
        <f>IFERROR(ROUND(-SUM(BD36,BI36)*'Allocation Detail'!$E$13/12,2),0)</f>
        <v>0</v>
      </c>
      <c r="BL36" s="162">
        <f>IFERROR(ROUND(-SUM(BE36,BG36,BH36)*'Allocation Detail'!$H$13/12,2),0)</f>
        <v>0</v>
      </c>
      <c r="BM36" s="44">
        <v>0</v>
      </c>
      <c r="BN36" s="30">
        <v>0</v>
      </c>
      <c r="BO36" s="31">
        <f t="shared" si="66"/>
        <v>0</v>
      </c>
      <c r="BP36" s="29">
        <f t="shared" si="45"/>
        <v>0</v>
      </c>
      <c r="BQ36" s="31">
        <f t="shared" si="46"/>
        <v>0</v>
      </c>
      <c r="BR36" s="31">
        <f>IFERROR(BS36*('Allocation Detail'!#REF!/'Allocation Detail'!#REF!),0)</f>
        <v>0</v>
      </c>
      <c r="BS36" s="30">
        <f t="shared" si="117"/>
        <v>0</v>
      </c>
      <c r="BT36" s="32">
        <f t="shared" si="118"/>
        <v>0</v>
      </c>
      <c r="BU36" s="31"/>
      <c r="BV36" s="40">
        <f t="shared" si="89"/>
        <v>34</v>
      </c>
      <c r="BW36" s="41">
        <f t="shared" si="89"/>
        <v>33</v>
      </c>
      <c r="BX36" s="29">
        <f t="shared" si="47"/>
        <v>0</v>
      </c>
      <c r="BY36" s="31">
        <f t="shared" si="48"/>
        <v>0</v>
      </c>
      <c r="BZ36" s="32">
        <f t="shared" si="14"/>
        <v>0</v>
      </c>
      <c r="CA36" s="31">
        <f t="shared" si="15"/>
        <v>0</v>
      </c>
      <c r="CB36" s="29">
        <f t="shared" si="49"/>
        <v>0</v>
      </c>
      <c r="CC36" s="31">
        <f t="shared" si="16"/>
        <v>0</v>
      </c>
      <c r="CD36" s="44">
        <f>IFERROR(ROUND(-SUM(BX36,CC36)*'Allocation Detail'!$E$13/12,2),0)</f>
        <v>0</v>
      </c>
      <c r="CE36" s="30">
        <f>IFERROR(ROUND(-SUM(BY36,CA36,CB36)*'Allocation Detail'!$H$13/12,2),0)</f>
        <v>0</v>
      </c>
      <c r="CF36" s="44">
        <v>0</v>
      </c>
      <c r="CG36" s="30">
        <v>0</v>
      </c>
      <c r="CH36" s="31">
        <f t="shared" si="50"/>
        <v>0</v>
      </c>
      <c r="CI36" s="29">
        <f t="shared" si="68"/>
        <v>0</v>
      </c>
      <c r="CJ36" s="31">
        <f t="shared" si="69"/>
        <v>0</v>
      </c>
      <c r="CK36" s="31">
        <f>IFERROR(CL36*('Allocation Detail'!#REF!/'Allocation Detail'!#REF!),0)</f>
        <v>0</v>
      </c>
      <c r="CL36" s="30">
        <f t="shared" si="17"/>
        <v>0</v>
      </c>
      <c r="CM36" s="32">
        <f t="shared" si="18"/>
        <v>0</v>
      </c>
    </row>
    <row r="37" spans="1:91" ht="13.5" thickBot="1" x14ac:dyDescent="0.25">
      <c r="A37" s="10"/>
      <c r="B37" s="10"/>
      <c r="C37" s="10"/>
      <c r="D37" s="10"/>
      <c r="E37" s="9"/>
      <c r="F37" s="40">
        <f t="shared" si="56"/>
        <v>35</v>
      </c>
      <c r="G37" s="41">
        <f t="shared" si="57"/>
        <v>34</v>
      </c>
      <c r="H37" s="29">
        <f t="shared" si="119"/>
        <v>0</v>
      </c>
      <c r="I37" s="31">
        <f t="shared" si="120"/>
        <v>0</v>
      </c>
      <c r="J37" s="31">
        <f t="shared" si="103"/>
        <v>0</v>
      </c>
      <c r="K37" s="29">
        <f t="shared" si="121"/>
        <v>0</v>
      </c>
      <c r="L37" s="153">
        <f t="shared" si="104"/>
        <v>0</v>
      </c>
      <c r="M37" s="44">
        <f>IFERROR(ROUND(-SUM(H37,L37)*'Allocation Detail'!$E$13/12,2),0)</f>
        <v>0</v>
      </c>
      <c r="N37" s="30">
        <f>IFERROR(ROUND(-SUM(I37,J37,K37)*'Allocation Detail'!$E$13/12,2),0)</f>
        <v>0</v>
      </c>
      <c r="O37" s="44">
        <f t="shared" si="58"/>
        <v>0</v>
      </c>
      <c r="P37" s="30">
        <f t="shared" si="59"/>
        <v>0</v>
      </c>
      <c r="Q37" s="31">
        <f t="shared" si="60"/>
        <v>0</v>
      </c>
      <c r="R37" s="29">
        <f t="shared" si="28"/>
        <v>0</v>
      </c>
      <c r="S37" s="31">
        <f t="shared" si="29"/>
        <v>0</v>
      </c>
      <c r="T37" s="31">
        <f>IFERROR(U37*('Allocation Detail'!#REF!/'Allocation Detail'!#REF!),0)</f>
        <v>0</v>
      </c>
      <c r="U37" s="30">
        <f t="shared" si="105"/>
        <v>0</v>
      </c>
      <c r="V37" s="133">
        <f t="shared" si="122"/>
        <v>0</v>
      </c>
      <c r="W37" s="62" t="e">
        <f t="shared" si="31"/>
        <v>#DIV/0!</v>
      </c>
      <c r="Y37" s="74">
        <f t="shared" ref="Y37:Z52" si="130">Y36+1</f>
        <v>35</v>
      </c>
      <c r="Z37" s="75">
        <f t="shared" si="130"/>
        <v>34</v>
      </c>
      <c r="AA37" s="76">
        <f t="shared" si="62"/>
        <v>0</v>
      </c>
      <c r="AB37" s="76">
        <f t="shared" si="106"/>
        <v>0</v>
      </c>
      <c r="AC37" s="76">
        <f t="shared" si="32"/>
        <v>0</v>
      </c>
      <c r="AD37" s="76">
        <f t="shared" si="107"/>
        <v>0</v>
      </c>
      <c r="AE37" s="77">
        <f t="shared" si="33"/>
        <v>0</v>
      </c>
      <c r="AF37" s="1">
        <f t="shared" si="34"/>
        <v>0</v>
      </c>
      <c r="AH37" s="40">
        <f t="shared" ref="AH37:AI52" si="131">AH36+1</f>
        <v>35</v>
      </c>
      <c r="AI37" s="41">
        <f t="shared" si="131"/>
        <v>34</v>
      </c>
      <c r="AJ37" s="29">
        <f t="shared" si="123"/>
        <v>0</v>
      </c>
      <c r="AK37" s="31">
        <f t="shared" si="124"/>
        <v>0</v>
      </c>
      <c r="AL37" s="32">
        <f t="shared" si="108"/>
        <v>0</v>
      </c>
      <c r="AM37" s="31">
        <f t="shared" si="109"/>
        <v>0</v>
      </c>
      <c r="AN37" s="29">
        <f t="shared" si="125"/>
        <v>0</v>
      </c>
      <c r="AO37" s="31">
        <f t="shared" si="110"/>
        <v>0</v>
      </c>
      <c r="AP37" s="30">
        <f t="shared" si="111"/>
        <v>0</v>
      </c>
      <c r="AQ37" s="44">
        <f>IFERROR(ROUND(-SUM(AJ37,AO37)*'Allocation Detail'!$E$13/12,2),0)</f>
        <v>0</v>
      </c>
      <c r="AR37" s="162">
        <f>IFERROR(ROUND(-SUM(AK37,AM37,AN37)*'Allocation Detail'!$H$13/12,2),0)</f>
        <v>0</v>
      </c>
      <c r="AS37" s="44">
        <v>0</v>
      </c>
      <c r="AT37" s="30">
        <v>0</v>
      </c>
      <c r="AU37" s="32">
        <v>0</v>
      </c>
      <c r="AV37" s="31">
        <f t="shared" si="39"/>
        <v>0</v>
      </c>
      <c r="AW37" s="31">
        <f t="shared" si="40"/>
        <v>0</v>
      </c>
      <c r="AX37" s="31">
        <f>IFERROR(AY37*('Allocation Detail'!#REF!/'Allocation Detail'!#REF!),0)</f>
        <v>0</v>
      </c>
      <c r="AY37" s="30">
        <f t="shared" si="112"/>
        <v>0</v>
      </c>
      <c r="AZ37" s="32">
        <f t="shared" si="126"/>
        <v>0</v>
      </c>
      <c r="BB37" s="40">
        <f t="shared" ref="BB37:BC37" si="132">BB36+1</f>
        <v>35</v>
      </c>
      <c r="BC37" s="41">
        <f t="shared" si="132"/>
        <v>34</v>
      </c>
      <c r="BD37" s="29">
        <f t="shared" si="128"/>
        <v>0</v>
      </c>
      <c r="BE37" s="31">
        <f t="shared" si="129"/>
        <v>0</v>
      </c>
      <c r="BF37" s="32">
        <f t="shared" si="114"/>
        <v>0</v>
      </c>
      <c r="BG37" s="31">
        <f t="shared" si="115"/>
        <v>0</v>
      </c>
      <c r="BH37" s="29">
        <f t="shared" si="65"/>
        <v>0</v>
      </c>
      <c r="BI37" s="31">
        <f t="shared" si="44"/>
        <v>0</v>
      </c>
      <c r="BJ37" s="30">
        <f t="shared" si="116"/>
        <v>0</v>
      </c>
      <c r="BK37" s="44">
        <f>IFERROR(ROUND(-SUM(BD37,BI37)*'Allocation Detail'!$E$13/12,2),0)</f>
        <v>0</v>
      </c>
      <c r="BL37" s="162">
        <f>IFERROR(ROUND(-SUM(BE37,BG37,BH37)*'Allocation Detail'!$H$13/12,2),0)</f>
        <v>0</v>
      </c>
      <c r="BM37" s="44">
        <v>0</v>
      </c>
      <c r="BN37" s="30">
        <v>0</v>
      </c>
      <c r="BO37" s="31">
        <f t="shared" si="66"/>
        <v>0</v>
      </c>
      <c r="BP37" s="29">
        <f t="shared" si="45"/>
        <v>0</v>
      </c>
      <c r="BQ37" s="31">
        <f t="shared" si="46"/>
        <v>0</v>
      </c>
      <c r="BR37" s="31">
        <f>IFERROR(BS37*('Allocation Detail'!#REF!/'Allocation Detail'!#REF!),0)</f>
        <v>0</v>
      </c>
      <c r="BS37" s="30">
        <f t="shared" si="117"/>
        <v>0</v>
      </c>
      <c r="BT37" s="32">
        <f t="shared" si="118"/>
        <v>0</v>
      </c>
      <c r="BU37" s="31"/>
      <c r="BV37" s="40">
        <f t="shared" ref="BV37:BW38" si="133">BV36+1</f>
        <v>35</v>
      </c>
      <c r="BW37" s="41">
        <f t="shared" si="133"/>
        <v>34</v>
      </c>
      <c r="BX37" s="29">
        <f t="shared" si="47"/>
        <v>0</v>
      </c>
      <c r="BY37" s="31">
        <f t="shared" si="48"/>
        <v>0</v>
      </c>
      <c r="BZ37" s="32">
        <f t="shared" si="14"/>
        <v>0</v>
      </c>
      <c r="CA37" s="31">
        <f t="shared" si="15"/>
        <v>0</v>
      </c>
      <c r="CB37" s="29">
        <f t="shared" si="49"/>
        <v>0</v>
      </c>
      <c r="CC37" s="31">
        <f t="shared" si="16"/>
        <v>0</v>
      </c>
      <c r="CD37" s="44">
        <f>IFERROR(ROUND(-SUM(BX37,CC37)*'Allocation Detail'!$E$13/12,2),0)</f>
        <v>0</v>
      </c>
      <c r="CE37" s="30">
        <f>IFERROR(ROUND(-SUM(BY37,CA37,CB37)*'Allocation Detail'!$H$13/12,2),0)</f>
        <v>0</v>
      </c>
      <c r="CF37" s="44">
        <v>0</v>
      </c>
      <c r="CG37" s="30">
        <v>0</v>
      </c>
      <c r="CH37" s="31">
        <f t="shared" si="50"/>
        <v>0</v>
      </c>
      <c r="CI37" s="29">
        <f t="shared" si="68"/>
        <v>0</v>
      </c>
      <c r="CJ37" s="31">
        <f t="shared" si="69"/>
        <v>0</v>
      </c>
      <c r="CK37" s="31">
        <f>IFERROR(CL37*('Allocation Detail'!#REF!/'Allocation Detail'!#REF!),0)</f>
        <v>0</v>
      </c>
      <c r="CL37" s="30">
        <f t="shared" si="17"/>
        <v>0</v>
      </c>
      <c r="CM37" s="32">
        <f t="shared" si="18"/>
        <v>0</v>
      </c>
    </row>
    <row r="38" spans="1:91" x14ac:dyDescent="0.2">
      <c r="A38" s="6" t="s">
        <v>16</v>
      </c>
      <c r="E38" s="9"/>
      <c r="F38" s="40">
        <f t="shared" si="56"/>
        <v>36</v>
      </c>
      <c r="G38" s="41">
        <f t="shared" si="57"/>
        <v>35</v>
      </c>
      <c r="H38" s="29">
        <f t="shared" si="119"/>
        <v>0</v>
      </c>
      <c r="I38" s="31">
        <f t="shared" si="120"/>
        <v>0</v>
      </c>
      <c r="J38" s="31">
        <f t="shared" si="103"/>
        <v>0</v>
      </c>
      <c r="K38" s="29">
        <f t="shared" si="121"/>
        <v>0</v>
      </c>
      <c r="L38" s="153">
        <f t="shared" si="104"/>
        <v>0</v>
      </c>
      <c r="M38" s="44">
        <f>IFERROR(ROUND(-SUM(H38,L38)*'Allocation Detail'!$E$13/12,2),0)</f>
        <v>0</v>
      </c>
      <c r="N38" s="30">
        <f>IFERROR(ROUND(-SUM(I38,J38,K38)*'Allocation Detail'!$E$13/12,2),0)</f>
        <v>0</v>
      </c>
      <c r="O38" s="44">
        <f t="shared" si="58"/>
        <v>0</v>
      </c>
      <c r="P38" s="30">
        <f t="shared" si="59"/>
        <v>0</v>
      </c>
      <c r="Q38" s="31">
        <f t="shared" si="60"/>
        <v>0</v>
      </c>
      <c r="R38" s="29">
        <f t="shared" si="28"/>
        <v>0</v>
      </c>
      <c r="S38" s="31">
        <f t="shared" si="29"/>
        <v>0</v>
      </c>
      <c r="T38" s="31">
        <f>IFERROR(U38*('Allocation Detail'!#REF!/'Allocation Detail'!#REF!),0)</f>
        <v>0</v>
      </c>
      <c r="U38" s="30">
        <f t="shared" si="105"/>
        <v>0</v>
      </c>
      <c r="V38" s="133">
        <f t="shared" si="122"/>
        <v>0</v>
      </c>
      <c r="W38" s="62" t="e">
        <f t="shared" si="31"/>
        <v>#DIV/0!</v>
      </c>
      <c r="Y38" s="74">
        <f t="shared" si="130"/>
        <v>36</v>
      </c>
      <c r="Z38" s="75">
        <f t="shared" si="130"/>
        <v>35</v>
      </c>
      <c r="AA38" s="76">
        <f t="shared" si="62"/>
        <v>0</v>
      </c>
      <c r="AB38" s="76">
        <f t="shared" si="106"/>
        <v>0</v>
      </c>
      <c r="AC38" s="76">
        <f t="shared" si="32"/>
        <v>0</v>
      </c>
      <c r="AD38" s="76">
        <f t="shared" si="107"/>
        <v>0</v>
      </c>
      <c r="AE38" s="77">
        <f t="shared" si="33"/>
        <v>0</v>
      </c>
      <c r="AF38" s="1">
        <f t="shared" si="34"/>
        <v>0</v>
      </c>
      <c r="AH38" s="40">
        <f t="shared" si="131"/>
        <v>36</v>
      </c>
      <c r="AI38" s="41">
        <f t="shared" si="131"/>
        <v>35</v>
      </c>
      <c r="AJ38" s="29">
        <f t="shared" si="123"/>
        <v>0</v>
      </c>
      <c r="AK38" s="31">
        <f t="shared" si="124"/>
        <v>0</v>
      </c>
      <c r="AL38" s="32">
        <f t="shared" si="108"/>
        <v>0</v>
      </c>
      <c r="AM38" s="31">
        <f t="shared" si="109"/>
        <v>0</v>
      </c>
      <c r="AN38" s="29">
        <f t="shared" si="125"/>
        <v>0</v>
      </c>
      <c r="AO38" s="31">
        <f t="shared" si="110"/>
        <v>0</v>
      </c>
      <c r="AP38" s="30">
        <f t="shared" si="111"/>
        <v>0</v>
      </c>
      <c r="AQ38" s="44">
        <f>IFERROR(ROUND(-SUM(AJ38,AO38)*'Allocation Detail'!$E$13/12,2),0)</f>
        <v>0</v>
      </c>
      <c r="AR38" s="162">
        <f>IFERROR(ROUND(-SUM(AK38,AM38,AN38)*'Allocation Detail'!$H$13/12,2),0)</f>
        <v>0</v>
      </c>
      <c r="AS38" s="44">
        <v>0</v>
      </c>
      <c r="AT38" s="30">
        <v>0</v>
      </c>
      <c r="AU38" s="32">
        <v>0</v>
      </c>
      <c r="AV38" s="31">
        <f t="shared" si="39"/>
        <v>0</v>
      </c>
      <c r="AW38" s="31">
        <f t="shared" si="40"/>
        <v>0</v>
      </c>
      <c r="AX38" s="31">
        <f>IFERROR(AY38*('Allocation Detail'!#REF!/'Allocation Detail'!#REF!),0)</f>
        <v>0</v>
      </c>
      <c r="AY38" s="30">
        <f t="shared" si="112"/>
        <v>0</v>
      </c>
      <c r="AZ38" s="32">
        <f t="shared" si="126"/>
        <v>0</v>
      </c>
      <c r="BB38" s="40">
        <f t="shared" ref="BB38:BC38" si="134">BB37+1</f>
        <v>36</v>
      </c>
      <c r="BC38" s="41">
        <f t="shared" si="134"/>
        <v>35</v>
      </c>
      <c r="BD38" s="29">
        <f t="shared" si="128"/>
        <v>0</v>
      </c>
      <c r="BE38" s="31">
        <f t="shared" si="129"/>
        <v>0</v>
      </c>
      <c r="BF38" s="32">
        <f t="shared" si="114"/>
        <v>0</v>
      </c>
      <c r="BG38" s="31">
        <f t="shared" si="115"/>
        <v>0</v>
      </c>
      <c r="BH38" s="29">
        <f t="shared" si="65"/>
        <v>0</v>
      </c>
      <c r="BI38" s="31">
        <f t="shared" si="44"/>
        <v>0</v>
      </c>
      <c r="BJ38" s="30">
        <f t="shared" si="116"/>
        <v>0</v>
      </c>
      <c r="BK38" s="44">
        <f>IFERROR(ROUND(-SUM(BD38,BI38)*'Allocation Detail'!$E$13/12,2),0)</f>
        <v>0</v>
      </c>
      <c r="BL38" s="162">
        <f>IFERROR(ROUND(-SUM(BE38,BG38,BH38)*'Allocation Detail'!$H$13/12,2),0)</f>
        <v>0</v>
      </c>
      <c r="BM38" s="44">
        <v>0</v>
      </c>
      <c r="BN38" s="30">
        <v>0</v>
      </c>
      <c r="BO38" s="31">
        <f t="shared" si="66"/>
        <v>0</v>
      </c>
      <c r="BP38" s="29">
        <f t="shared" si="45"/>
        <v>0</v>
      </c>
      <c r="BQ38" s="31">
        <f t="shared" si="46"/>
        <v>0</v>
      </c>
      <c r="BR38" s="31">
        <f>IFERROR(BS38*('Allocation Detail'!#REF!/'Allocation Detail'!#REF!),0)</f>
        <v>0</v>
      </c>
      <c r="BS38" s="30">
        <f t="shared" si="117"/>
        <v>0</v>
      </c>
      <c r="BT38" s="32">
        <f t="shared" si="118"/>
        <v>0</v>
      </c>
      <c r="BU38" s="31"/>
      <c r="BV38" s="40">
        <f t="shared" si="133"/>
        <v>36</v>
      </c>
      <c r="BW38" s="41">
        <f t="shared" si="133"/>
        <v>35</v>
      </c>
      <c r="BX38" s="29">
        <f t="shared" si="47"/>
        <v>0</v>
      </c>
      <c r="BY38" s="31">
        <f t="shared" si="48"/>
        <v>0</v>
      </c>
      <c r="BZ38" s="32">
        <f t="shared" si="14"/>
        <v>0</v>
      </c>
      <c r="CA38" s="31">
        <f t="shared" si="15"/>
        <v>0</v>
      </c>
      <c r="CB38" s="29">
        <f t="shared" si="49"/>
        <v>0</v>
      </c>
      <c r="CC38" s="31">
        <f t="shared" si="16"/>
        <v>0</v>
      </c>
      <c r="CD38" s="44">
        <f>IFERROR(ROUND(-SUM(BX38,CC38)*'Allocation Detail'!$E$13/12,2),0)</f>
        <v>0</v>
      </c>
      <c r="CE38" s="30">
        <f>IFERROR(ROUND(-SUM(BY38,CA38,CB38)*'Allocation Detail'!$H$13/12,2),0)</f>
        <v>0</v>
      </c>
      <c r="CF38" s="44">
        <v>0</v>
      </c>
      <c r="CG38" s="30">
        <v>0</v>
      </c>
      <c r="CH38" s="31">
        <f t="shared" si="50"/>
        <v>0</v>
      </c>
      <c r="CI38" s="29">
        <f t="shared" si="68"/>
        <v>0</v>
      </c>
      <c r="CJ38" s="31">
        <f t="shared" si="69"/>
        <v>0</v>
      </c>
      <c r="CK38" s="31">
        <f>IFERROR(CL38*('Allocation Detail'!#REF!/'Allocation Detail'!#REF!),0)</f>
        <v>0</v>
      </c>
      <c r="CL38" s="30">
        <f t="shared" si="17"/>
        <v>0</v>
      </c>
      <c r="CM38" s="32">
        <f t="shared" si="18"/>
        <v>0</v>
      </c>
    </row>
    <row r="39" spans="1:91" x14ac:dyDescent="0.2">
      <c r="A39" s="1" t="s">
        <v>17</v>
      </c>
      <c r="D39" s="7" t="str">
        <f>IF(OR('Ashburton EAC'!E18="",'Ashburton EAC'!E18=0),"",'Ashburton EAC'!E18)</f>
        <v/>
      </c>
      <c r="E39" s="9"/>
      <c r="F39" s="40">
        <f t="shared" si="56"/>
        <v>37</v>
      </c>
      <c r="G39" s="41">
        <f t="shared" si="57"/>
        <v>36</v>
      </c>
      <c r="H39" s="29">
        <f t="shared" si="119"/>
        <v>0</v>
      </c>
      <c r="I39" s="31">
        <f t="shared" si="120"/>
        <v>0</v>
      </c>
      <c r="J39" s="31">
        <f t="shared" si="103"/>
        <v>0</v>
      </c>
      <c r="K39" s="29">
        <f t="shared" si="121"/>
        <v>0</v>
      </c>
      <c r="L39" s="153">
        <f t="shared" si="104"/>
        <v>0</v>
      </c>
      <c r="M39" s="44">
        <f>IFERROR(ROUND(-SUM(H39,L39)*'Allocation Detail'!$E$13/12,2),0)</f>
        <v>0</v>
      </c>
      <c r="N39" s="30">
        <f>IFERROR(ROUND(-SUM(I39,J39,K39)*'Allocation Detail'!$E$13/12,2),0)</f>
        <v>0</v>
      </c>
      <c r="O39" s="44">
        <f t="shared" si="58"/>
        <v>0</v>
      </c>
      <c r="P39" s="30">
        <f t="shared" si="59"/>
        <v>0</v>
      </c>
      <c r="Q39" s="31">
        <f t="shared" si="60"/>
        <v>0</v>
      </c>
      <c r="R39" s="29">
        <f t="shared" si="28"/>
        <v>0</v>
      </c>
      <c r="S39" s="31">
        <f t="shared" si="29"/>
        <v>0</v>
      </c>
      <c r="T39" s="31">
        <f>IFERROR(U39*('Allocation Detail'!#REF!/'Allocation Detail'!#REF!),0)</f>
        <v>0</v>
      </c>
      <c r="U39" s="30">
        <f t="shared" si="105"/>
        <v>0</v>
      </c>
      <c r="V39" s="133">
        <f t="shared" si="122"/>
        <v>0</v>
      </c>
      <c r="W39" s="62" t="e">
        <f t="shared" si="31"/>
        <v>#DIV/0!</v>
      </c>
      <c r="Y39" s="74">
        <f t="shared" si="130"/>
        <v>37</v>
      </c>
      <c r="Z39" s="75">
        <f t="shared" si="130"/>
        <v>36</v>
      </c>
      <c r="AA39" s="76">
        <f t="shared" si="62"/>
        <v>0</v>
      </c>
      <c r="AB39" s="76">
        <f t="shared" si="106"/>
        <v>0</v>
      </c>
      <c r="AC39" s="76">
        <f t="shared" si="32"/>
        <v>0</v>
      </c>
      <c r="AD39" s="76">
        <f t="shared" si="107"/>
        <v>0</v>
      </c>
      <c r="AE39" s="77">
        <f t="shared" si="33"/>
        <v>0</v>
      </c>
      <c r="AF39" s="1">
        <f t="shared" si="34"/>
        <v>0</v>
      </c>
      <c r="AH39" s="40">
        <f t="shared" si="131"/>
        <v>37</v>
      </c>
      <c r="AI39" s="41">
        <f t="shared" si="131"/>
        <v>36</v>
      </c>
      <c r="AJ39" s="29">
        <f t="shared" si="123"/>
        <v>0</v>
      </c>
      <c r="AK39" s="31">
        <f t="shared" si="124"/>
        <v>0</v>
      </c>
      <c r="AL39" s="32">
        <f t="shared" si="108"/>
        <v>0</v>
      </c>
      <c r="AM39" s="31">
        <f t="shared" si="109"/>
        <v>0</v>
      </c>
      <c r="AN39" s="29">
        <f t="shared" si="125"/>
        <v>0</v>
      </c>
      <c r="AO39" s="31">
        <f t="shared" si="110"/>
        <v>0</v>
      </c>
      <c r="AP39" s="30">
        <f t="shared" si="111"/>
        <v>0</v>
      </c>
      <c r="AQ39" s="44">
        <f>IFERROR(ROUND(-SUM(AJ39,AO39)*'Allocation Detail'!$E$13/12,2),0)</f>
        <v>0</v>
      </c>
      <c r="AR39" s="162">
        <f>IFERROR(ROUND(-SUM(AK39,AM39,AN39)*'Allocation Detail'!$H$13/12,2),0)</f>
        <v>0</v>
      </c>
      <c r="AS39" s="44">
        <v>0</v>
      </c>
      <c r="AT39" s="30">
        <v>0</v>
      </c>
      <c r="AU39" s="32">
        <v>0</v>
      </c>
      <c r="AV39" s="31">
        <f t="shared" si="39"/>
        <v>0</v>
      </c>
      <c r="AW39" s="31">
        <f t="shared" si="40"/>
        <v>0</v>
      </c>
      <c r="AX39" s="31">
        <f>IFERROR(AY39*('Allocation Detail'!#REF!/'Allocation Detail'!#REF!),0)</f>
        <v>0</v>
      </c>
      <c r="AY39" s="30">
        <f t="shared" si="112"/>
        <v>0</v>
      </c>
      <c r="AZ39" s="32">
        <f t="shared" si="126"/>
        <v>0</v>
      </c>
      <c r="BB39" s="40">
        <f t="shared" ref="BB39:BC39" si="135">BB38+1</f>
        <v>37</v>
      </c>
      <c r="BC39" s="41">
        <f t="shared" si="135"/>
        <v>36</v>
      </c>
      <c r="BD39" s="29">
        <f t="shared" si="128"/>
        <v>0</v>
      </c>
      <c r="BE39" s="31">
        <f t="shared" si="129"/>
        <v>0</v>
      </c>
      <c r="BF39" s="32">
        <f t="shared" si="114"/>
        <v>0</v>
      </c>
      <c r="BG39" s="31">
        <f t="shared" si="115"/>
        <v>0</v>
      </c>
      <c r="BH39" s="29">
        <f t="shared" si="65"/>
        <v>0</v>
      </c>
      <c r="BI39" s="31">
        <f t="shared" si="44"/>
        <v>0</v>
      </c>
      <c r="BJ39" s="30">
        <f t="shared" si="116"/>
        <v>0</v>
      </c>
      <c r="BK39" s="44">
        <f>IFERROR(ROUND(-SUM(BD39,BI39)*'Allocation Detail'!$E$13/12,2),0)</f>
        <v>0</v>
      </c>
      <c r="BL39" s="162">
        <f>IFERROR(ROUND(-SUM(BE39,BG39,BH39)*'Allocation Detail'!$H$13/12,2),0)</f>
        <v>0</v>
      </c>
      <c r="BM39" s="44">
        <v>0</v>
      </c>
      <c r="BN39" s="30">
        <v>0</v>
      </c>
      <c r="BO39" s="31">
        <f t="shared" si="66"/>
        <v>0</v>
      </c>
      <c r="BP39" s="29">
        <f t="shared" si="45"/>
        <v>0</v>
      </c>
      <c r="BQ39" s="31">
        <f t="shared" si="46"/>
        <v>0</v>
      </c>
      <c r="BR39" s="31">
        <f>IFERROR(BS39*('Allocation Detail'!#REF!/'Allocation Detail'!#REF!),0)</f>
        <v>0</v>
      </c>
      <c r="BS39" s="30">
        <f t="shared" si="117"/>
        <v>0</v>
      </c>
      <c r="BT39" s="32">
        <f t="shared" si="118"/>
        <v>0</v>
      </c>
    </row>
    <row r="40" spans="1:91" x14ac:dyDescent="0.2">
      <c r="A40" s="1" t="s">
        <v>18</v>
      </c>
      <c r="D40" s="11" t="str">
        <f>'Ashburton EAC'!E19</f>
        <v>Select:</v>
      </c>
      <c r="E40" s="9"/>
      <c r="F40" s="40">
        <f t="shared" si="56"/>
        <v>38</v>
      </c>
      <c r="G40" s="41">
        <f t="shared" si="57"/>
        <v>37</v>
      </c>
      <c r="H40" s="29">
        <f t="shared" si="119"/>
        <v>0</v>
      </c>
      <c r="I40" s="31">
        <f t="shared" si="120"/>
        <v>0</v>
      </c>
      <c r="J40" s="31">
        <f t="shared" si="103"/>
        <v>0</v>
      </c>
      <c r="K40" s="29">
        <f t="shared" si="121"/>
        <v>0</v>
      </c>
      <c r="L40" s="153">
        <f t="shared" si="104"/>
        <v>0</v>
      </c>
      <c r="M40" s="44">
        <f>IFERROR(ROUND(-SUM(H40,L40)*'Allocation Detail'!$E$13/12,2),0)</f>
        <v>0</v>
      </c>
      <c r="N40" s="30">
        <f>IFERROR(ROUND(-SUM(I40,J40,K40)*'Allocation Detail'!$E$13/12,2),0)</f>
        <v>0</v>
      </c>
      <c r="O40" s="44">
        <f t="shared" si="58"/>
        <v>0</v>
      </c>
      <c r="P40" s="30">
        <f t="shared" si="59"/>
        <v>0</v>
      </c>
      <c r="Q40" s="31">
        <f t="shared" si="60"/>
        <v>0</v>
      </c>
      <c r="R40" s="29">
        <f t="shared" si="28"/>
        <v>0</v>
      </c>
      <c r="S40" s="31">
        <f t="shared" si="29"/>
        <v>0</v>
      </c>
      <c r="T40" s="31">
        <f>IFERROR(U40*('Allocation Detail'!#REF!/'Allocation Detail'!#REF!),0)</f>
        <v>0</v>
      </c>
      <c r="U40" s="30">
        <f t="shared" si="105"/>
        <v>0</v>
      </c>
      <c r="V40" s="133">
        <f t="shared" si="122"/>
        <v>0</v>
      </c>
      <c r="W40" s="62" t="e">
        <f t="shared" si="31"/>
        <v>#DIV/0!</v>
      </c>
      <c r="Y40" s="74">
        <f t="shared" si="130"/>
        <v>38</v>
      </c>
      <c r="Z40" s="75">
        <f t="shared" si="130"/>
        <v>37</v>
      </c>
      <c r="AA40" s="76">
        <f t="shared" si="62"/>
        <v>0</v>
      </c>
      <c r="AB40" s="76">
        <f t="shared" si="106"/>
        <v>0</v>
      </c>
      <c r="AC40" s="76">
        <f t="shared" si="32"/>
        <v>0</v>
      </c>
      <c r="AD40" s="76">
        <f t="shared" si="107"/>
        <v>0</v>
      </c>
      <c r="AE40" s="77">
        <f t="shared" si="33"/>
        <v>0</v>
      </c>
      <c r="AF40" s="1">
        <f t="shared" si="34"/>
        <v>0</v>
      </c>
      <c r="AH40" s="40">
        <f t="shared" si="131"/>
        <v>38</v>
      </c>
      <c r="AI40" s="41">
        <f t="shared" si="131"/>
        <v>37</v>
      </c>
      <c r="AJ40" s="29">
        <f t="shared" si="123"/>
        <v>0</v>
      </c>
      <c r="AK40" s="31">
        <f t="shared" si="124"/>
        <v>0</v>
      </c>
      <c r="AL40" s="32">
        <f t="shared" si="108"/>
        <v>0</v>
      </c>
      <c r="AM40" s="31">
        <f t="shared" si="109"/>
        <v>0</v>
      </c>
      <c r="AN40" s="29">
        <f t="shared" si="125"/>
        <v>0</v>
      </c>
      <c r="AO40" s="31">
        <f t="shared" si="110"/>
        <v>0</v>
      </c>
      <c r="AP40" s="30">
        <f t="shared" si="111"/>
        <v>0</v>
      </c>
      <c r="AQ40" s="44">
        <f>IFERROR(ROUND(-SUM(AJ40,AO40)*'Allocation Detail'!$E$13/12,2),0)</f>
        <v>0</v>
      </c>
      <c r="AR40" s="162">
        <f>IFERROR(ROUND(-SUM(AK40,AM40,AN40)*'Allocation Detail'!$H$13/12,2),0)</f>
        <v>0</v>
      </c>
      <c r="AS40" s="44">
        <v>0</v>
      </c>
      <c r="AT40" s="30">
        <v>0</v>
      </c>
      <c r="AU40" s="32">
        <v>0</v>
      </c>
      <c r="AV40" s="31">
        <f t="shared" si="39"/>
        <v>0</v>
      </c>
      <c r="AW40" s="31">
        <f t="shared" si="40"/>
        <v>0</v>
      </c>
      <c r="AX40" s="31">
        <f>IFERROR(AY40*('Allocation Detail'!#REF!/'Allocation Detail'!#REF!),0)</f>
        <v>0</v>
      </c>
      <c r="AY40" s="30">
        <f t="shared" si="112"/>
        <v>0</v>
      </c>
      <c r="AZ40" s="32">
        <f t="shared" si="126"/>
        <v>0</v>
      </c>
      <c r="BB40" s="40">
        <f t="shared" ref="BB40:BC40" si="136">BB39+1</f>
        <v>38</v>
      </c>
      <c r="BC40" s="41">
        <f t="shared" si="136"/>
        <v>37</v>
      </c>
      <c r="BD40" s="29">
        <f t="shared" si="128"/>
        <v>0</v>
      </c>
      <c r="BE40" s="31">
        <f t="shared" si="129"/>
        <v>0</v>
      </c>
      <c r="BF40" s="32">
        <f t="shared" si="114"/>
        <v>0</v>
      </c>
      <c r="BG40" s="31">
        <f t="shared" si="115"/>
        <v>0</v>
      </c>
      <c r="BH40" s="29">
        <f t="shared" si="65"/>
        <v>0</v>
      </c>
      <c r="BI40" s="31">
        <f t="shared" si="44"/>
        <v>0</v>
      </c>
      <c r="BJ40" s="30">
        <f t="shared" si="116"/>
        <v>0</v>
      </c>
      <c r="BK40" s="44">
        <f>IFERROR(ROUND(-SUM(BD40,BI40)*'Allocation Detail'!$E$13/12,2),0)</f>
        <v>0</v>
      </c>
      <c r="BL40" s="162">
        <f>IFERROR(ROUND(-SUM(BE40,BG40,BH40)*'Allocation Detail'!$H$13/12,2),0)</f>
        <v>0</v>
      </c>
      <c r="BM40" s="44">
        <v>0</v>
      </c>
      <c r="BN40" s="30">
        <v>0</v>
      </c>
      <c r="BO40" s="31">
        <f t="shared" si="66"/>
        <v>0</v>
      </c>
      <c r="BP40" s="29">
        <f t="shared" si="45"/>
        <v>0</v>
      </c>
      <c r="BQ40" s="31">
        <f t="shared" si="46"/>
        <v>0</v>
      </c>
      <c r="BR40" s="31">
        <f>IFERROR(BS40*('Allocation Detail'!#REF!/'Allocation Detail'!#REF!),0)</f>
        <v>0</v>
      </c>
      <c r="BS40" s="30">
        <f t="shared" si="117"/>
        <v>0</v>
      </c>
      <c r="BT40" s="32">
        <f t="shared" si="118"/>
        <v>0</v>
      </c>
      <c r="CL40" s="1" t="s">
        <v>80</v>
      </c>
      <c r="CM40" s="9">
        <f>ROUND(CM38,0)</f>
        <v>0</v>
      </c>
    </row>
    <row r="41" spans="1:91" x14ac:dyDescent="0.2">
      <c r="A41" s="1" t="s">
        <v>39</v>
      </c>
      <c r="D41" s="28" t="str">
        <f>IF(D40="Monthly",1,IF(D40="Quarterly",3,IF(D40="Half-yearly",6,IF(D40="Annually",12,""))))</f>
        <v/>
      </c>
      <c r="E41" s="9"/>
      <c r="F41" s="40">
        <f t="shared" si="56"/>
        <v>39</v>
      </c>
      <c r="G41" s="41">
        <f t="shared" si="57"/>
        <v>38</v>
      </c>
      <c r="H41" s="29">
        <f t="shared" si="119"/>
        <v>0</v>
      </c>
      <c r="I41" s="31">
        <f t="shared" si="120"/>
        <v>0</v>
      </c>
      <c r="J41" s="31">
        <f t="shared" si="103"/>
        <v>0</v>
      </c>
      <c r="K41" s="29">
        <f t="shared" si="121"/>
        <v>0</v>
      </c>
      <c r="L41" s="153">
        <f t="shared" si="104"/>
        <v>0</v>
      </c>
      <c r="M41" s="44">
        <f>IFERROR(ROUND(-SUM(H41,L41)*'Allocation Detail'!$E$13/12,2),0)</f>
        <v>0</v>
      </c>
      <c r="N41" s="30">
        <f>IFERROR(ROUND(-SUM(I41,J41,K41)*'Allocation Detail'!$E$13/12,2),0)</f>
        <v>0</v>
      </c>
      <c r="O41" s="44">
        <f t="shared" si="58"/>
        <v>0</v>
      </c>
      <c r="P41" s="30">
        <f t="shared" si="59"/>
        <v>0</v>
      </c>
      <c r="Q41" s="31">
        <f t="shared" si="60"/>
        <v>0</v>
      </c>
      <c r="R41" s="29">
        <f t="shared" si="28"/>
        <v>0</v>
      </c>
      <c r="S41" s="31">
        <f t="shared" si="29"/>
        <v>0</v>
      </c>
      <c r="T41" s="31">
        <f>IFERROR(U41*('Allocation Detail'!#REF!/'Allocation Detail'!#REF!),0)</f>
        <v>0</v>
      </c>
      <c r="U41" s="30">
        <f t="shared" si="105"/>
        <v>0</v>
      </c>
      <c r="V41" s="133">
        <f t="shared" si="122"/>
        <v>0</v>
      </c>
      <c r="W41" s="62" t="e">
        <f t="shared" si="31"/>
        <v>#DIV/0!</v>
      </c>
      <c r="Y41" s="74">
        <f t="shared" si="130"/>
        <v>39</v>
      </c>
      <c r="Z41" s="75">
        <f t="shared" si="130"/>
        <v>38</v>
      </c>
      <c r="AA41" s="76">
        <f t="shared" si="62"/>
        <v>0</v>
      </c>
      <c r="AB41" s="76">
        <f t="shared" si="106"/>
        <v>0</v>
      </c>
      <c r="AC41" s="76">
        <f t="shared" si="32"/>
        <v>0</v>
      </c>
      <c r="AD41" s="76">
        <f t="shared" si="107"/>
        <v>0</v>
      </c>
      <c r="AE41" s="77">
        <f t="shared" si="33"/>
        <v>0</v>
      </c>
      <c r="AF41" s="1">
        <f t="shared" si="34"/>
        <v>0</v>
      </c>
      <c r="AH41" s="40">
        <f t="shared" si="131"/>
        <v>39</v>
      </c>
      <c r="AI41" s="41">
        <f t="shared" si="131"/>
        <v>38</v>
      </c>
      <c r="AJ41" s="29">
        <f t="shared" si="123"/>
        <v>0</v>
      </c>
      <c r="AK41" s="31">
        <f t="shared" si="124"/>
        <v>0</v>
      </c>
      <c r="AL41" s="32">
        <f t="shared" si="108"/>
        <v>0</v>
      </c>
      <c r="AM41" s="31">
        <f t="shared" si="109"/>
        <v>0</v>
      </c>
      <c r="AN41" s="29">
        <f t="shared" si="125"/>
        <v>0</v>
      </c>
      <c r="AO41" s="31">
        <f t="shared" si="110"/>
        <v>0</v>
      </c>
      <c r="AP41" s="30">
        <f t="shared" si="111"/>
        <v>0</v>
      </c>
      <c r="AQ41" s="44">
        <f>IFERROR(ROUND(-SUM(AJ41,AO41)*'Allocation Detail'!$E$13/12,2),0)</f>
        <v>0</v>
      </c>
      <c r="AR41" s="162">
        <f>IFERROR(ROUND(-SUM(AK41,AM41,AN41)*'Allocation Detail'!$H$13/12,2),0)</f>
        <v>0</v>
      </c>
      <c r="AS41" s="44">
        <v>0</v>
      </c>
      <c r="AT41" s="30">
        <v>0</v>
      </c>
      <c r="AU41" s="32">
        <v>0</v>
      </c>
      <c r="AV41" s="31">
        <f t="shared" si="39"/>
        <v>0</v>
      </c>
      <c r="AW41" s="31">
        <f t="shared" si="40"/>
        <v>0</v>
      </c>
      <c r="AX41" s="31">
        <f>IFERROR(AY41*('Allocation Detail'!#REF!/'Allocation Detail'!#REF!),0)</f>
        <v>0</v>
      </c>
      <c r="AY41" s="30">
        <f t="shared" si="112"/>
        <v>0</v>
      </c>
      <c r="AZ41" s="32">
        <f t="shared" si="126"/>
        <v>0</v>
      </c>
      <c r="BB41" s="40">
        <f t="shared" ref="BB41:BC41" si="137">BB40+1</f>
        <v>39</v>
      </c>
      <c r="BC41" s="41">
        <f t="shared" si="137"/>
        <v>38</v>
      </c>
      <c r="BD41" s="29">
        <f t="shared" si="128"/>
        <v>0</v>
      </c>
      <c r="BE41" s="31">
        <f t="shared" si="129"/>
        <v>0</v>
      </c>
      <c r="BF41" s="32">
        <f t="shared" si="114"/>
        <v>0</v>
      </c>
      <c r="BG41" s="31">
        <f t="shared" si="115"/>
        <v>0</v>
      </c>
      <c r="BH41" s="29">
        <f t="shared" si="65"/>
        <v>0</v>
      </c>
      <c r="BI41" s="31">
        <f t="shared" si="44"/>
        <v>0</v>
      </c>
      <c r="BJ41" s="30">
        <f t="shared" si="116"/>
        <v>0</v>
      </c>
      <c r="BK41" s="44">
        <f>IFERROR(ROUND(-SUM(BD41,BI41)*'Allocation Detail'!$E$13/12,2),0)</f>
        <v>0</v>
      </c>
      <c r="BL41" s="162">
        <f>IFERROR(ROUND(-SUM(BE41,BG41,BH41)*'Allocation Detail'!$H$13/12,2),0)</f>
        <v>0</v>
      </c>
      <c r="BM41" s="44">
        <v>0</v>
      </c>
      <c r="BN41" s="30">
        <v>0</v>
      </c>
      <c r="BO41" s="31">
        <f t="shared" si="66"/>
        <v>0</v>
      </c>
      <c r="BP41" s="29">
        <f t="shared" si="45"/>
        <v>0</v>
      </c>
      <c r="BQ41" s="31">
        <f t="shared" si="46"/>
        <v>0</v>
      </c>
      <c r="BR41" s="31">
        <f>IFERROR(BS41*('Allocation Detail'!#REF!/'Allocation Detail'!#REF!),0)</f>
        <v>0</v>
      </c>
      <c r="BS41" s="30">
        <f t="shared" si="117"/>
        <v>0</v>
      </c>
      <c r="BT41" s="32">
        <f t="shared" si="118"/>
        <v>0</v>
      </c>
      <c r="CM41" s="9">
        <f>ROUND(V38,0)</f>
        <v>0</v>
      </c>
    </row>
    <row r="42" spans="1:91" x14ac:dyDescent="0.2">
      <c r="A42" s="1" t="s">
        <v>40</v>
      </c>
      <c r="D42" s="45">
        <f>'Ashburton EAC'!E20</f>
        <v>0</v>
      </c>
      <c r="E42" s="9"/>
      <c r="F42" s="40">
        <f t="shared" si="56"/>
        <v>40</v>
      </c>
      <c r="G42" s="41">
        <f t="shared" si="57"/>
        <v>39</v>
      </c>
      <c r="H42" s="29">
        <f t="shared" si="119"/>
        <v>0</v>
      </c>
      <c r="I42" s="31">
        <f t="shared" si="120"/>
        <v>0</v>
      </c>
      <c r="J42" s="31">
        <f t="shared" si="103"/>
        <v>0</v>
      </c>
      <c r="K42" s="29">
        <f t="shared" si="121"/>
        <v>0</v>
      </c>
      <c r="L42" s="153">
        <f t="shared" si="104"/>
        <v>0</v>
      </c>
      <c r="M42" s="44">
        <f>IFERROR(ROUND(-SUM(H42,L42)*'Allocation Detail'!$E$13/12,2),0)</f>
        <v>0</v>
      </c>
      <c r="N42" s="30">
        <f>IFERROR(ROUND(-SUM(I42,J42,K42)*'Allocation Detail'!$E$13/12,2),0)</f>
        <v>0</v>
      </c>
      <c r="O42" s="44">
        <f t="shared" si="58"/>
        <v>0</v>
      </c>
      <c r="P42" s="30">
        <f t="shared" si="59"/>
        <v>0</v>
      </c>
      <c r="Q42" s="31">
        <f t="shared" si="60"/>
        <v>0</v>
      </c>
      <c r="R42" s="29">
        <f t="shared" si="28"/>
        <v>0</v>
      </c>
      <c r="S42" s="31">
        <f t="shared" si="29"/>
        <v>0</v>
      </c>
      <c r="T42" s="31">
        <f>IFERROR(U42*('Allocation Detail'!#REF!/'Allocation Detail'!#REF!),0)</f>
        <v>0</v>
      </c>
      <c r="U42" s="30">
        <f t="shared" si="105"/>
        <v>0</v>
      </c>
      <c r="V42" s="133">
        <f t="shared" si="122"/>
        <v>0</v>
      </c>
      <c r="W42" s="62" t="e">
        <f t="shared" si="31"/>
        <v>#DIV/0!</v>
      </c>
      <c r="Y42" s="74">
        <f t="shared" si="130"/>
        <v>40</v>
      </c>
      <c r="Z42" s="75">
        <f t="shared" si="130"/>
        <v>39</v>
      </c>
      <c r="AA42" s="76">
        <f t="shared" si="62"/>
        <v>0</v>
      </c>
      <c r="AB42" s="76">
        <f t="shared" si="106"/>
        <v>0</v>
      </c>
      <c r="AC42" s="76">
        <f t="shared" si="32"/>
        <v>0</v>
      </c>
      <c r="AD42" s="76">
        <f t="shared" si="107"/>
        <v>0</v>
      </c>
      <c r="AE42" s="77">
        <f t="shared" si="33"/>
        <v>0</v>
      </c>
      <c r="AF42" s="1">
        <f t="shared" si="34"/>
        <v>0</v>
      </c>
      <c r="AH42" s="40">
        <f t="shared" si="131"/>
        <v>40</v>
      </c>
      <c r="AI42" s="41">
        <f t="shared" si="131"/>
        <v>39</v>
      </c>
      <c r="AJ42" s="29">
        <f t="shared" si="123"/>
        <v>0</v>
      </c>
      <c r="AK42" s="31">
        <f t="shared" si="124"/>
        <v>0</v>
      </c>
      <c r="AL42" s="32">
        <f t="shared" si="108"/>
        <v>0</v>
      </c>
      <c r="AM42" s="31">
        <f t="shared" si="109"/>
        <v>0</v>
      </c>
      <c r="AN42" s="29">
        <f t="shared" si="125"/>
        <v>0</v>
      </c>
      <c r="AO42" s="31">
        <f t="shared" si="110"/>
        <v>0</v>
      </c>
      <c r="AP42" s="30">
        <f t="shared" si="111"/>
        <v>0</v>
      </c>
      <c r="AQ42" s="44">
        <f>IFERROR(ROUND(-SUM(AJ42,AO42)*'Allocation Detail'!$E$13/12,2),0)</f>
        <v>0</v>
      </c>
      <c r="AR42" s="162">
        <f>IFERROR(ROUND(-SUM(AK42,AM42,AN42)*'Allocation Detail'!$H$13/12,2),0)</f>
        <v>0</v>
      </c>
      <c r="AS42" s="44">
        <v>0</v>
      </c>
      <c r="AT42" s="30">
        <v>0</v>
      </c>
      <c r="AU42" s="32">
        <v>0</v>
      </c>
      <c r="AV42" s="31">
        <f t="shared" si="39"/>
        <v>0</v>
      </c>
      <c r="AW42" s="31">
        <f t="shared" si="40"/>
        <v>0</v>
      </c>
      <c r="AX42" s="31">
        <f>IFERROR(AY42*('Allocation Detail'!#REF!/'Allocation Detail'!#REF!),0)</f>
        <v>0</v>
      </c>
      <c r="AY42" s="30">
        <f t="shared" si="112"/>
        <v>0</v>
      </c>
      <c r="AZ42" s="32">
        <f t="shared" si="126"/>
        <v>0</v>
      </c>
      <c r="BB42" s="40">
        <f t="shared" ref="BB42:BC42" si="138">BB41+1</f>
        <v>40</v>
      </c>
      <c r="BC42" s="41">
        <f t="shared" si="138"/>
        <v>39</v>
      </c>
      <c r="BD42" s="29">
        <f t="shared" si="128"/>
        <v>0</v>
      </c>
      <c r="BE42" s="31">
        <f t="shared" si="129"/>
        <v>0</v>
      </c>
      <c r="BF42" s="32">
        <f t="shared" si="114"/>
        <v>0</v>
      </c>
      <c r="BG42" s="31">
        <f t="shared" si="115"/>
        <v>0</v>
      </c>
      <c r="BH42" s="29">
        <f t="shared" si="65"/>
        <v>0</v>
      </c>
      <c r="BI42" s="31">
        <f t="shared" si="44"/>
        <v>0</v>
      </c>
      <c r="BJ42" s="30">
        <f t="shared" si="116"/>
        <v>0</v>
      </c>
      <c r="BK42" s="44">
        <f>IFERROR(ROUND(-SUM(BD42,BI42)*'Allocation Detail'!$E$13/12,2),0)</f>
        <v>0</v>
      </c>
      <c r="BL42" s="162">
        <f>IFERROR(ROUND(-SUM(BE42,BG42,BH42)*'Allocation Detail'!$H$13/12,2),0)</f>
        <v>0</v>
      </c>
      <c r="BM42" s="44">
        <v>0</v>
      </c>
      <c r="BN42" s="30">
        <v>0</v>
      </c>
      <c r="BO42" s="31">
        <f t="shared" si="66"/>
        <v>0</v>
      </c>
      <c r="BP42" s="29">
        <f t="shared" si="45"/>
        <v>0</v>
      </c>
      <c r="BQ42" s="31">
        <f t="shared" si="46"/>
        <v>0</v>
      </c>
      <c r="BR42" s="31">
        <f>IFERROR(BS42*('Allocation Detail'!#REF!/'Allocation Detail'!#REF!),0)</f>
        <v>0</v>
      </c>
      <c r="BS42" s="30">
        <f t="shared" si="117"/>
        <v>0</v>
      </c>
      <c r="BT42" s="32">
        <f t="shared" si="118"/>
        <v>0</v>
      </c>
      <c r="CM42" s="9">
        <f>CM41-CM40</f>
        <v>0</v>
      </c>
    </row>
    <row r="43" spans="1:91" ht="13.5" thickBot="1" x14ac:dyDescent="0.25">
      <c r="A43" s="10"/>
      <c r="B43" s="10"/>
      <c r="C43" s="10"/>
      <c r="D43" s="10"/>
      <c r="E43" s="9"/>
      <c r="F43" s="40">
        <f t="shared" si="56"/>
        <v>41</v>
      </c>
      <c r="G43" s="41">
        <f t="shared" si="57"/>
        <v>40</v>
      </c>
      <c r="H43" s="29">
        <f t="shared" si="119"/>
        <v>0</v>
      </c>
      <c r="I43" s="31">
        <f t="shared" si="120"/>
        <v>0</v>
      </c>
      <c r="J43" s="31">
        <f t="shared" si="103"/>
        <v>0</v>
      </c>
      <c r="K43" s="29">
        <f t="shared" si="121"/>
        <v>0</v>
      </c>
      <c r="L43" s="153">
        <f t="shared" si="104"/>
        <v>0</v>
      </c>
      <c r="M43" s="44">
        <f>IFERROR(ROUND(-SUM(H43,L43)*'Allocation Detail'!$E$13/12,2),0)</f>
        <v>0</v>
      </c>
      <c r="N43" s="30">
        <f>IFERROR(ROUND(-SUM(I43,J43,K43)*'Allocation Detail'!$E$13/12,2),0)</f>
        <v>0</v>
      </c>
      <c r="O43" s="44">
        <f t="shared" si="58"/>
        <v>0</v>
      </c>
      <c r="P43" s="30">
        <f t="shared" si="59"/>
        <v>0</v>
      </c>
      <c r="Q43" s="31">
        <f t="shared" si="60"/>
        <v>0</v>
      </c>
      <c r="R43" s="29">
        <f t="shared" si="28"/>
        <v>0</v>
      </c>
      <c r="S43" s="31">
        <f t="shared" si="29"/>
        <v>0</v>
      </c>
      <c r="T43" s="31">
        <f>IFERROR(U43*('Allocation Detail'!#REF!/'Allocation Detail'!#REF!),0)</f>
        <v>0</v>
      </c>
      <c r="U43" s="30">
        <f t="shared" si="105"/>
        <v>0</v>
      </c>
      <c r="V43" s="133">
        <f t="shared" si="122"/>
        <v>0</v>
      </c>
      <c r="W43" s="62" t="e">
        <f t="shared" si="31"/>
        <v>#DIV/0!</v>
      </c>
      <c r="Y43" s="74">
        <f t="shared" si="130"/>
        <v>41</v>
      </c>
      <c r="Z43" s="75">
        <f t="shared" si="130"/>
        <v>40</v>
      </c>
      <c r="AA43" s="76">
        <f t="shared" si="62"/>
        <v>0</v>
      </c>
      <c r="AB43" s="76">
        <f t="shared" si="106"/>
        <v>0</v>
      </c>
      <c r="AC43" s="76">
        <f t="shared" si="32"/>
        <v>0</v>
      </c>
      <c r="AD43" s="76">
        <f t="shared" si="107"/>
        <v>0</v>
      </c>
      <c r="AE43" s="77">
        <f t="shared" si="33"/>
        <v>0</v>
      </c>
      <c r="AF43" s="1">
        <f t="shared" si="34"/>
        <v>0</v>
      </c>
      <c r="AH43" s="40">
        <f t="shared" si="131"/>
        <v>41</v>
      </c>
      <c r="AI43" s="41">
        <f t="shared" si="131"/>
        <v>40</v>
      </c>
      <c r="AJ43" s="29">
        <f t="shared" si="123"/>
        <v>0</v>
      </c>
      <c r="AK43" s="31">
        <f t="shared" si="124"/>
        <v>0</v>
      </c>
      <c r="AL43" s="32">
        <f t="shared" si="108"/>
        <v>0</v>
      </c>
      <c r="AM43" s="31">
        <f t="shared" si="109"/>
        <v>0</v>
      </c>
      <c r="AN43" s="29">
        <f t="shared" si="125"/>
        <v>0</v>
      </c>
      <c r="AO43" s="31">
        <f t="shared" si="110"/>
        <v>0</v>
      </c>
      <c r="AP43" s="30">
        <f t="shared" si="111"/>
        <v>0</v>
      </c>
      <c r="AQ43" s="44">
        <f>IFERROR(ROUND(-SUM(AJ43,AO43)*'Allocation Detail'!$E$13/12,2),0)</f>
        <v>0</v>
      </c>
      <c r="AR43" s="162">
        <f>IFERROR(ROUND(-SUM(AK43,AM43,AN43)*'Allocation Detail'!$H$13/12,2),0)</f>
        <v>0</v>
      </c>
      <c r="AS43" s="44">
        <v>0</v>
      </c>
      <c r="AT43" s="30">
        <v>0</v>
      </c>
      <c r="AU43" s="32">
        <v>0</v>
      </c>
      <c r="AV43" s="31">
        <f t="shared" si="39"/>
        <v>0</v>
      </c>
      <c r="AW43" s="31">
        <f t="shared" si="40"/>
        <v>0</v>
      </c>
      <c r="AX43" s="31">
        <f>IFERROR(AY43*('Allocation Detail'!#REF!/'Allocation Detail'!#REF!),0)</f>
        <v>0</v>
      </c>
      <c r="AY43" s="30">
        <f t="shared" si="112"/>
        <v>0</v>
      </c>
      <c r="AZ43" s="32">
        <f t="shared" si="126"/>
        <v>0</v>
      </c>
      <c r="BB43" s="40">
        <f t="shared" ref="BB43:BC43" si="139">BB42+1</f>
        <v>41</v>
      </c>
      <c r="BC43" s="41">
        <f t="shared" si="139"/>
        <v>40</v>
      </c>
      <c r="BD43" s="29">
        <f t="shared" si="128"/>
        <v>0</v>
      </c>
      <c r="BE43" s="31">
        <f t="shared" si="129"/>
        <v>0</v>
      </c>
      <c r="BF43" s="32">
        <f t="shared" si="114"/>
        <v>0</v>
      </c>
      <c r="BG43" s="31">
        <f t="shared" si="115"/>
        <v>0</v>
      </c>
      <c r="BH43" s="29">
        <f t="shared" si="65"/>
        <v>0</v>
      </c>
      <c r="BI43" s="31">
        <f t="shared" si="44"/>
        <v>0</v>
      </c>
      <c r="BJ43" s="30">
        <f t="shared" si="116"/>
        <v>0</v>
      </c>
      <c r="BK43" s="44">
        <f>IFERROR(ROUND(-SUM(BD43,BI43)*'Allocation Detail'!$E$13/12,2),0)</f>
        <v>0</v>
      </c>
      <c r="BL43" s="162">
        <f>IFERROR(ROUND(-SUM(BE43,BG43,BH43)*'Allocation Detail'!$H$13/12,2),0)</f>
        <v>0</v>
      </c>
      <c r="BM43" s="44">
        <v>0</v>
      </c>
      <c r="BN43" s="30">
        <v>0</v>
      </c>
      <c r="BO43" s="31">
        <f t="shared" si="66"/>
        <v>0</v>
      </c>
      <c r="BP43" s="29">
        <f t="shared" si="45"/>
        <v>0</v>
      </c>
      <c r="BQ43" s="31">
        <f t="shared" si="46"/>
        <v>0</v>
      </c>
      <c r="BR43" s="31">
        <f>IFERROR(BS43*('Allocation Detail'!#REF!/'Allocation Detail'!#REF!),0)</f>
        <v>0</v>
      </c>
      <c r="BS43" s="30">
        <f t="shared" si="117"/>
        <v>0</v>
      </c>
      <c r="BT43" s="32">
        <f t="shared" si="118"/>
        <v>0</v>
      </c>
    </row>
    <row r="44" spans="1:91" x14ac:dyDescent="0.2">
      <c r="A44" s="15" t="s">
        <v>48</v>
      </c>
      <c r="B44" s="1" t="s">
        <v>51</v>
      </c>
      <c r="F44" s="40">
        <f t="shared" si="56"/>
        <v>42</v>
      </c>
      <c r="G44" s="41">
        <f t="shared" si="57"/>
        <v>41</v>
      </c>
      <c r="H44" s="29">
        <f t="shared" si="119"/>
        <v>0</v>
      </c>
      <c r="I44" s="31">
        <f t="shared" si="120"/>
        <v>0</v>
      </c>
      <c r="J44" s="31">
        <f t="shared" si="103"/>
        <v>0</v>
      </c>
      <c r="K44" s="29">
        <f t="shared" si="121"/>
        <v>0</v>
      </c>
      <c r="L44" s="153">
        <f t="shared" si="104"/>
        <v>0</v>
      </c>
      <c r="M44" s="44">
        <f>IFERROR(ROUND(-SUM(H44,L44)*'Allocation Detail'!$E$13/12,2),0)</f>
        <v>0</v>
      </c>
      <c r="N44" s="30">
        <f>IFERROR(ROUND(-SUM(I44,J44,K44)*'Allocation Detail'!$E$13/12,2),0)</f>
        <v>0</v>
      </c>
      <c r="O44" s="44">
        <f t="shared" si="58"/>
        <v>0</v>
      </c>
      <c r="P44" s="30">
        <f t="shared" si="59"/>
        <v>0</v>
      </c>
      <c r="Q44" s="31">
        <f t="shared" si="60"/>
        <v>0</v>
      </c>
      <c r="R44" s="29">
        <f t="shared" si="28"/>
        <v>0</v>
      </c>
      <c r="S44" s="31">
        <f t="shared" si="29"/>
        <v>0</v>
      </c>
      <c r="T44" s="31">
        <f>IFERROR(U44*('Allocation Detail'!#REF!/'Allocation Detail'!#REF!),0)</f>
        <v>0</v>
      </c>
      <c r="U44" s="30">
        <f t="shared" si="105"/>
        <v>0</v>
      </c>
      <c r="V44" s="133">
        <f t="shared" si="122"/>
        <v>0</v>
      </c>
      <c r="W44" s="62" t="e">
        <f t="shared" si="31"/>
        <v>#DIV/0!</v>
      </c>
      <c r="Y44" s="74">
        <f t="shared" si="130"/>
        <v>42</v>
      </c>
      <c r="Z44" s="75">
        <f t="shared" si="130"/>
        <v>41</v>
      </c>
      <c r="AA44" s="76">
        <f t="shared" si="62"/>
        <v>0</v>
      </c>
      <c r="AB44" s="76">
        <f t="shared" si="106"/>
        <v>0</v>
      </c>
      <c r="AC44" s="76">
        <f t="shared" si="32"/>
        <v>0</v>
      </c>
      <c r="AD44" s="76">
        <f t="shared" si="107"/>
        <v>0</v>
      </c>
      <c r="AE44" s="77">
        <f t="shared" si="33"/>
        <v>0</v>
      </c>
      <c r="AF44" s="1">
        <f t="shared" si="34"/>
        <v>0</v>
      </c>
      <c r="AH44" s="40">
        <f t="shared" si="131"/>
        <v>42</v>
      </c>
      <c r="AI44" s="41">
        <f t="shared" si="131"/>
        <v>41</v>
      </c>
      <c r="AJ44" s="29">
        <f t="shared" si="123"/>
        <v>0</v>
      </c>
      <c r="AK44" s="31">
        <f t="shared" si="124"/>
        <v>0</v>
      </c>
      <c r="AL44" s="32">
        <f t="shared" si="108"/>
        <v>0</v>
      </c>
      <c r="AM44" s="31">
        <f t="shared" si="109"/>
        <v>0</v>
      </c>
      <c r="AN44" s="29">
        <f t="shared" si="125"/>
        <v>0</v>
      </c>
      <c r="AO44" s="31">
        <f t="shared" si="110"/>
        <v>0</v>
      </c>
      <c r="AP44" s="30">
        <f t="shared" si="111"/>
        <v>0</v>
      </c>
      <c r="AQ44" s="44">
        <f>IFERROR(ROUND(-SUM(AJ44,AO44)*'Allocation Detail'!$E$13/12,2),0)</f>
        <v>0</v>
      </c>
      <c r="AR44" s="162">
        <f>IFERROR(ROUND(-SUM(AK44,AM44,AN44)*'Allocation Detail'!$H$13/12,2),0)</f>
        <v>0</v>
      </c>
      <c r="AS44" s="44">
        <v>0</v>
      </c>
      <c r="AT44" s="30">
        <v>0</v>
      </c>
      <c r="AU44" s="32">
        <v>0</v>
      </c>
      <c r="AV44" s="31">
        <f t="shared" si="39"/>
        <v>0</v>
      </c>
      <c r="AW44" s="31">
        <f t="shared" si="40"/>
        <v>0</v>
      </c>
      <c r="AX44" s="31">
        <f>IFERROR(AY44*('Allocation Detail'!#REF!/'Allocation Detail'!#REF!),0)</f>
        <v>0</v>
      </c>
      <c r="AY44" s="30">
        <f t="shared" si="112"/>
        <v>0</v>
      </c>
      <c r="AZ44" s="32">
        <f t="shared" si="126"/>
        <v>0</v>
      </c>
      <c r="BB44" s="40">
        <f t="shared" ref="BB44:BC44" si="140">BB43+1</f>
        <v>42</v>
      </c>
      <c r="BC44" s="41">
        <f t="shared" si="140"/>
        <v>41</v>
      </c>
      <c r="BD44" s="29">
        <f t="shared" si="128"/>
        <v>0</v>
      </c>
      <c r="BE44" s="31">
        <f t="shared" si="129"/>
        <v>0</v>
      </c>
      <c r="BF44" s="32">
        <f t="shared" si="114"/>
        <v>0</v>
      </c>
      <c r="BG44" s="31">
        <f t="shared" si="115"/>
        <v>0</v>
      </c>
      <c r="BH44" s="29">
        <f t="shared" si="65"/>
        <v>0</v>
      </c>
      <c r="BI44" s="31">
        <f t="shared" si="44"/>
        <v>0</v>
      </c>
      <c r="BJ44" s="30">
        <f t="shared" si="116"/>
        <v>0</v>
      </c>
      <c r="BK44" s="44">
        <f>IFERROR(ROUND(-SUM(BD44,BI44)*'Allocation Detail'!$E$13/12,2),0)</f>
        <v>0</v>
      </c>
      <c r="BL44" s="162">
        <f>IFERROR(ROUND(-SUM(BE44,BG44,BH44)*'Allocation Detail'!$H$13/12,2),0)</f>
        <v>0</v>
      </c>
      <c r="BM44" s="44">
        <v>0</v>
      </c>
      <c r="BN44" s="30">
        <v>0</v>
      </c>
      <c r="BO44" s="31">
        <f t="shared" si="66"/>
        <v>0</v>
      </c>
      <c r="BP44" s="29">
        <f t="shared" si="45"/>
        <v>0</v>
      </c>
      <c r="BQ44" s="31">
        <f t="shared" si="46"/>
        <v>0</v>
      </c>
      <c r="BR44" s="31">
        <f>IFERROR(BS44*('Allocation Detail'!#REF!/'Allocation Detail'!#REF!),0)</f>
        <v>0</v>
      </c>
      <c r="BS44" s="30">
        <f t="shared" si="117"/>
        <v>0</v>
      </c>
      <c r="BT44" s="32">
        <f t="shared" si="118"/>
        <v>0</v>
      </c>
    </row>
    <row r="45" spans="1:91" x14ac:dyDescent="0.2">
      <c r="A45" s="2" t="s">
        <v>29</v>
      </c>
      <c r="B45" s="17">
        <v>0.06</v>
      </c>
      <c r="C45" s="1">
        <f>(1+B45)^(1/12)-1</f>
        <v>4.8675505653430484E-3</v>
      </c>
      <c r="D45" s="18"/>
      <c r="F45" s="40">
        <f t="shared" si="56"/>
        <v>43</v>
      </c>
      <c r="G45" s="41">
        <f t="shared" si="57"/>
        <v>42</v>
      </c>
      <c r="H45" s="29">
        <f t="shared" si="119"/>
        <v>0</v>
      </c>
      <c r="I45" s="31">
        <f t="shared" si="120"/>
        <v>0</v>
      </c>
      <c r="J45" s="31">
        <f t="shared" si="103"/>
        <v>0</v>
      </c>
      <c r="K45" s="29">
        <f t="shared" si="121"/>
        <v>0</v>
      </c>
      <c r="L45" s="153">
        <f t="shared" si="104"/>
        <v>0</v>
      </c>
      <c r="M45" s="44">
        <f>IFERROR(ROUND(-SUM(H45,L45)*'Allocation Detail'!$E$13/12,2),0)</f>
        <v>0</v>
      </c>
      <c r="N45" s="30">
        <f>IFERROR(ROUND(-SUM(I45,J45,K45)*'Allocation Detail'!$E$13/12,2),0)</f>
        <v>0</v>
      </c>
      <c r="O45" s="44">
        <f t="shared" si="58"/>
        <v>0</v>
      </c>
      <c r="P45" s="30">
        <f t="shared" si="59"/>
        <v>0</v>
      </c>
      <c r="Q45" s="31">
        <f t="shared" si="60"/>
        <v>0</v>
      </c>
      <c r="R45" s="29">
        <f t="shared" si="28"/>
        <v>0</v>
      </c>
      <c r="S45" s="31">
        <f t="shared" si="29"/>
        <v>0</v>
      </c>
      <c r="T45" s="31">
        <f>IFERROR(U45*('Allocation Detail'!#REF!/'Allocation Detail'!#REF!),0)</f>
        <v>0</v>
      </c>
      <c r="U45" s="30">
        <f t="shared" si="105"/>
        <v>0</v>
      </c>
      <c r="V45" s="133">
        <f t="shared" si="122"/>
        <v>0</v>
      </c>
      <c r="W45" s="62" t="e">
        <f t="shared" si="31"/>
        <v>#DIV/0!</v>
      </c>
      <c r="Y45" s="74">
        <f t="shared" si="130"/>
        <v>43</v>
      </c>
      <c r="Z45" s="75">
        <f t="shared" si="130"/>
        <v>42</v>
      </c>
      <c r="AA45" s="76">
        <f t="shared" si="62"/>
        <v>0</v>
      </c>
      <c r="AB45" s="76">
        <f t="shared" si="106"/>
        <v>0</v>
      </c>
      <c r="AC45" s="76">
        <f t="shared" si="32"/>
        <v>0</v>
      </c>
      <c r="AD45" s="76">
        <f t="shared" si="107"/>
        <v>0</v>
      </c>
      <c r="AE45" s="77">
        <f t="shared" si="33"/>
        <v>0</v>
      </c>
      <c r="AF45" s="1">
        <f t="shared" si="34"/>
        <v>0</v>
      </c>
      <c r="AH45" s="40">
        <f t="shared" si="131"/>
        <v>43</v>
      </c>
      <c r="AI45" s="41">
        <f t="shared" si="131"/>
        <v>42</v>
      </c>
      <c r="AJ45" s="29">
        <f t="shared" si="123"/>
        <v>0</v>
      </c>
      <c r="AK45" s="31">
        <f t="shared" si="124"/>
        <v>0</v>
      </c>
      <c r="AL45" s="32">
        <f t="shared" si="108"/>
        <v>0</v>
      </c>
      <c r="AM45" s="31">
        <f t="shared" si="109"/>
        <v>0</v>
      </c>
      <c r="AN45" s="29">
        <f t="shared" si="125"/>
        <v>0</v>
      </c>
      <c r="AO45" s="31">
        <f t="shared" si="110"/>
        <v>0</v>
      </c>
      <c r="AP45" s="30">
        <f t="shared" si="111"/>
        <v>0</v>
      </c>
      <c r="AQ45" s="44">
        <f>IFERROR(ROUND(-SUM(AJ45,AO45)*'Allocation Detail'!$E$13/12,2),0)</f>
        <v>0</v>
      </c>
      <c r="AR45" s="162">
        <f>IFERROR(ROUND(-SUM(AK45,AM45,AN45)*'Allocation Detail'!$H$13/12,2),0)</f>
        <v>0</v>
      </c>
      <c r="AS45" s="44">
        <v>0</v>
      </c>
      <c r="AT45" s="30">
        <v>0</v>
      </c>
      <c r="AU45" s="32">
        <v>0</v>
      </c>
      <c r="AV45" s="31">
        <f t="shared" si="39"/>
        <v>0</v>
      </c>
      <c r="AW45" s="31">
        <f t="shared" si="40"/>
        <v>0</v>
      </c>
      <c r="AX45" s="31">
        <f>IFERROR(AY45*('Allocation Detail'!#REF!/'Allocation Detail'!#REF!),0)</f>
        <v>0</v>
      </c>
      <c r="AY45" s="30">
        <f t="shared" si="112"/>
        <v>0</v>
      </c>
      <c r="AZ45" s="32">
        <f t="shared" si="126"/>
        <v>0</v>
      </c>
      <c r="BB45" s="40">
        <f t="shared" ref="BB45:BC45" si="141">BB44+1</f>
        <v>43</v>
      </c>
      <c r="BC45" s="41">
        <f t="shared" si="141"/>
        <v>42</v>
      </c>
      <c r="BD45" s="29">
        <f t="shared" si="128"/>
        <v>0</v>
      </c>
      <c r="BE45" s="31">
        <f t="shared" si="129"/>
        <v>0</v>
      </c>
      <c r="BF45" s="32">
        <f t="shared" si="114"/>
        <v>0</v>
      </c>
      <c r="BG45" s="31">
        <f t="shared" si="115"/>
        <v>0</v>
      </c>
      <c r="BH45" s="29">
        <f t="shared" si="65"/>
        <v>0</v>
      </c>
      <c r="BI45" s="31">
        <f t="shared" si="44"/>
        <v>0</v>
      </c>
      <c r="BJ45" s="30">
        <f t="shared" si="116"/>
        <v>0</v>
      </c>
      <c r="BK45" s="44">
        <f>IFERROR(ROUND(-SUM(BD45,BI45)*'Allocation Detail'!$E$13/12,2),0)</f>
        <v>0</v>
      </c>
      <c r="BL45" s="162">
        <f>IFERROR(ROUND(-SUM(BE45,BG45,BH45)*'Allocation Detail'!$H$13/12,2),0)</f>
        <v>0</v>
      </c>
      <c r="BM45" s="44">
        <v>0</v>
      </c>
      <c r="BN45" s="30">
        <v>0</v>
      </c>
      <c r="BO45" s="31">
        <f t="shared" si="66"/>
        <v>0</v>
      </c>
      <c r="BP45" s="29">
        <f t="shared" si="45"/>
        <v>0</v>
      </c>
      <c r="BQ45" s="31">
        <f t="shared" si="46"/>
        <v>0</v>
      </c>
      <c r="BR45" s="31">
        <f>IFERROR(BS45*('Allocation Detail'!#REF!/'Allocation Detail'!#REF!),0)</f>
        <v>0</v>
      </c>
      <c r="BS45" s="30">
        <f t="shared" si="117"/>
        <v>0</v>
      </c>
      <c r="BT45" s="32">
        <f t="shared" si="118"/>
        <v>0</v>
      </c>
    </row>
    <row r="46" spans="1:91" x14ac:dyDescent="0.2">
      <c r="A46" s="2" t="s">
        <v>114</v>
      </c>
      <c r="B46" s="3">
        <f>(1+AF2)^12-1</f>
        <v>3.9905032371594373E-2</v>
      </c>
      <c r="F46" s="40">
        <f t="shared" si="56"/>
        <v>44</v>
      </c>
      <c r="G46" s="41">
        <f t="shared" si="57"/>
        <v>43</v>
      </c>
      <c r="H46" s="29">
        <f t="shared" si="119"/>
        <v>0</v>
      </c>
      <c r="I46" s="31">
        <f t="shared" si="120"/>
        <v>0</v>
      </c>
      <c r="J46" s="31">
        <f t="shared" si="103"/>
        <v>0</v>
      </c>
      <c r="K46" s="29">
        <f t="shared" si="121"/>
        <v>0</v>
      </c>
      <c r="L46" s="153">
        <f t="shared" si="104"/>
        <v>0</v>
      </c>
      <c r="M46" s="44">
        <f>IFERROR(ROUND(-SUM(H46,L46)*'Allocation Detail'!$E$13/12,2),0)</f>
        <v>0</v>
      </c>
      <c r="N46" s="30">
        <f>IFERROR(ROUND(-SUM(I46,J46,K46)*'Allocation Detail'!$E$13/12,2),0)</f>
        <v>0</v>
      </c>
      <c r="O46" s="44">
        <f t="shared" si="58"/>
        <v>0</v>
      </c>
      <c r="P46" s="30">
        <f t="shared" si="59"/>
        <v>0</v>
      </c>
      <c r="Q46" s="31">
        <f t="shared" si="60"/>
        <v>0</v>
      </c>
      <c r="R46" s="29">
        <f t="shared" si="28"/>
        <v>0</v>
      </c>
      <c r="S46" s="31">
        <f t="shared" si="29"/>
        <v>0</v>
      </c>
      <c r="T46" s="31">
        <f>IFERROR(U46*('Allocation Detail'!#REF!/'Allocation Detail'!#REF!),0)</f>
        <v>0</v>
      </c>
      <c r="U46" s="30">
        <f t="shared" si="105"/>
        <v>0</v>
      </c>
      <c r="V46" s="133">
        <f t="shared" si="122"/>
        <v>0</v>
      </c>
      <c r="W46" s="62" t="e">
        <f t="shared" si="31"/>
        <v>#DIV/0!</v>
      </c>
      <c r="Y46" s="74">
        <f t="shared" si="130"/>
        <v>44</v>
      </c>
      <c r="Z46" s="75">
        <f t="shared" si="130"/>
        <v>43</v>
      </c>
      <c r="AA46" s="76">
        <f t="shared" si="62"/>
        <v>0</v>
      </c>
      <c r="AB46" s="76">
        <f t="shared" si="106"/>
        <v>0</v>
      </c>
      <c r="AC46" s="76">
        <f t="shared" si="32"/>
        <v>0</v>
      </c>
      <c r="AD46" s="76">
        <f t="shared" si="107"/>
        <v>0</v>
      </c>
      <c r="AE46" s="77">
        <f t="shared" si="33"/>
        <v>0</v>
      </c>
      <c r="AF46" s="1">
        <f t="shared" si="34"/>
        <v>0</v>
      </c>
      <c r="AH46" s="40">
        <f t="shared" si="131"/>
        <v>44</v>
      </c>
      <c r="AI46" s="41">
        <f t="shared" si="131"/>
        <v>43</v>
      </c>
      <c r="AJ46" s="29">
        <f t="shared" si="123"/>
        <v>0</v>
      </c>
      <c r="AK46" s="31">
        <f t="shared" si="124"/>
        <v>0</v>
      </c>
      <c r="AL46" s="32">
        <f t="shared" si="108"/>
        <v>0</v>
      </c>
      <c r="AM46" s="31">
        <f t="shared" si="109"/>
        <v>0</v>
      </c>
      <c r="AN46" s="29">
        <f t="shared" si="125"/>
        <v>0</v>
      </c>
      <c r="AO46" s="31">
        <f t="shared" si="110"/>
        <v>0</v>
      </c>
      <c r="AP46" s="30">
        <f t="shared" si="111"/>
        <v>0</v>
      </c>
      <c r="AQ46" s="44">
        <f>IFERROR(ROUND(-SUM(AJ46,AO46)*'Allocation Detail'!$E$13/12,2),0)</f>
        <v>0</v>
      </c>
      <c r="AR46" s="162">
        <f>IFERROR(ROUND(-SUM(AK46,AM46,AN46)*'Allocation Detail'!$H$13/12,2),0)</f>
        <v>0</v>
      </c>
      <c r="AS46" s="44">
        <v>0</v>
      </c>
      <c r="AT46" s="30">
        <v>0</v>
      </c>
      <c r="AU46" s="32">
        <v>0</v>
      </c>
      <c r="AV46" s="31">
        <f t="shared" si="39"/>
        <v>0</v>
      </c>
      <c r="AW46" s="31">
        <f t="shared" si="40"/>
        <v>0</v>
      </c>
      <c r="AX46" s="31">
        <f>IFERROR(AY46*('Allocation Detail'!#REF!/'Allocation Detail'!#REF!),0)</f>
        <v>0</v>
      </c>
      <c r="AY46" s="30">
        <f t="shared" si="112"/>
        <v>0</v>
      </c>
      <c r="AZ46" s="32">
        <f t="shared" si="126"/>
        <v>0</v>
      </c>
      <c r="BB46" s="40">
        <f t="shared" ref="BB46:BC46" si="142">BB45+1</f>
        <v>44</v>
      </c>
      <c r="BC46" s="41">
        <f t="shared" si="142"/>
        <v>43</v>
      </c>
      <c r="BD46" s="29">
        <f t="shared" si="128"/>
        <v>0</v>
      </c>
      <c r="BE46" s="31">
        <f t="shared" si="129"/>
        <v>0</v>
      </c>
      <c r="BF46" s="32">
        <f t="shared" si="114"/>
        <v>0</v>
      </c>
      <c r="BG46" s="31">
        <f t="shared" si="115"/>
        <v>0</v>
      </c>
      <c r="BH46" s="29">
        <f t="shared" si="65"/>
        <v>0</v>
      </c>
      <c r="BI46" s="31">
        <f t="shared" si="44"/>
        <v>0</v>
      </c>
      <c r="BJ46" s="30">
        <f t="shared" si="116"/>
        <v>0</v>
      </c>
      <c r="BK46" s="44">
        <f>IFERROR(ROUND(-SUM(BD46,BI46)*'Allocation Detail'!$E$13/12,2),0)</f>
        <v>0</v>
      </c>
      <c r="BL46" s="162">
        <f>IFERROR(ROUND(-SUM(BE46,BG46,BH46)*'Allocation Detail'!$H$13/12,2),0)</f>
        <v>0</v>
      </c>
      <c r="BM46" s="44">
        <v>0</v>
      </c>
      <c r="BN46" s="30">
        <v>0</v>
      </c>
      <c r="BO46" s="31">
        <f t="shared" si="66"/>
        <v>0</v>
      </c>
      <c r="BP46" s="29">
        <f t="shared" si="45"/>
        <v>0</v>
      </c>
      <c r="BQ46" s="31">
        <f t="shared" si="46"/>
        <v>0</v>
      </c>
      <c r="BR46" s="31">
        <f>IFERROR(BS46*('Allocation Detail'!#REF!/'Allocation Detail'!#REF!),0)</f>
        <v>0</v>
      </c>
      <c r="BS46" s="30">
        <f t="shared" si="117"/>
        <v>0</v>
      </c>
      <c r="BT46" s="32">
        <f t="shared" si="118"/>
        <v>0</v>
      </c>
    </row>
    <row r="47" spans="1:91" x14ac:dyDescent="0.2">
      <c r="A47" s="2" t="s">
        <v>30</v>
      </c>
      <c r="B47" s="47">
        <f>B45-B46</f>
        <v>2.0094967628405624E-2</v>
      </c>
      <c r="C47" s="1" t="s">
        <v>115</v>
      </c>
      <c r="D47" s="19">
        <f>SUM(E50:E52)-B47</f>
        <v>-1.2033629253046074E-2</v>
      </c>
      <c r="F47" s="40">
        <f t="shared" si="56"/>
        <v>45</v>
      </c>
      <c r="G47" s="41">
        <f t="shared" si="57"/>
        <v>44</v>
      </c>
      <c r="H47" s="29">
        <f t="shared" si="119"/>
        <v>0</v>
      </c>
      <c r="I47" s="31">
        <f t="shared" si="120"/>
        <v>0</v>
      </c>
      <c r="J47" s="31">
        <f t="shared" si="103"/>
        <v>0</v>
      </c>
      <c r="K47" s="29">
        <f t="shared" si="121"/>
        <v>0</v>
      </c>
      <c r="L47" s="153">
        <f t="shared" si="104"/>
        <v>0</v>
      </c>
      <c r="M47" s="44">
        <f>IFERROR(ROUND(-SUM(H47,L47)*'Allocation Detail'!$E$13/12,2),0)</f>
        <v>0</v>
      </c>
      <c r="N47" s="30">
        <f>IFERROR(ROUND(-SUM(I47,J47,K47)*'Allocation Detail'!$E$13/12,2),0)</f>
        <v>0</v>
      </c>
      <c r="O47" s="44">
        <f t="shared" si="58"/>
        <v>0</v>
      </c>
      <c r="P47" s="30">
        <f t="shared" si="59"/>
        <v>0</v>
      </c>
      <c r="Q47" s="31">
        <f t="shared" si="60"/>
        <v>0</v>
      </c>
      <c r="R47" s="29">
        <f t="shared" si="28"/>
        <v>0</v>
      </c>
      <c r="S47" s="31">
        <f t="shared" si="29"/>
        <v>0</v>
      </c>
      <c r="T47" s="31">
        <f>IFERROR(U47*('Allocation Detail'!#REF!/'Allocation Detail'!#REF!),0)</f>
        <v>0</v>
      </c>
      <c r="U47" s="30">
        <f t="shared" si="105"/>
        <v>0</v>
      </c>
      <c r="V47" s="133">
        <f t="shared" si="122"/>
        <v>0</v>
      </c>
      <c r="W47" s="62" t="e">
        <f t="shared" si="31"/>
        <v>#DIV/0!</v>
      </c>
      <c r="Y47" s="74">
        <f t="shared" si="130"/>
        <v>45</v>
      </c>
      <c r="Z47" s="75">
        <f t="shared" si="130"/>
        <v>44</v>
      </c>
      <c r="AA47" s="76">
        <f t="shared" si="62"/>
        <v>0</v>
      </c>
      <c r="AB47" s="76">
        <f t="shared" si="106"/>
        <v>0</v>
      </c>
      <c r="AC47" s="76">
        <f t="shared" si="32"/>
        <v>0</v>
      </c>
      <c r="AD47" s="76">
        <f t="shared" si="107"/>
        <v>0</v>
      </c>
      <c r="AE47" s="77">
        <f t="shared" si="33"/>
        <v>0</v>
      </c>
      <c r="AF47" s="1">
        <f t="shared" si="34"/>
        <v>0</v>
      </c>
      <c r="AH47" s="40">
        <f t="shared" si="131"/>
        <v>45</v>
      </c>
      <c r="AI47" s="41">
        <f t="shared" si="131"/>
        <v>44</v>
      </c>
      <c r="AJ47" s="29">
        <f t="shared" si="123"/>
        <v>0</v>
      </c>
      <c r="AK47" s="31">
        <f t="shared" si="124"/>
        <v>0</v>
      </c>
      <c r="AL47" s="32">
        <f t="shared" si="108"/>
        <v>0</v>
      </c>
      <c r="AM47" s="31">
        <f t="shared" si="109"/>
        <v>0</v>
      </c>
      <c r="AN47" s="29">
        <f t="shared" si="125"/>
        <v>0</v>
      </c>
      <c r="AO47" s="31">
        <f t="shared" si="110"/>
        <v>0</v>
      </c>
      <c r="AP47" s="30">
        <f t="shared" si="111"/>
        <v>0</v>
      </c>
      <c r="AQ47" s="44">
        <f>IFERROR(ROUND(-SUM(AJ47,AO47)*'Allocation Detail'!$E$13/12,2),0)</f>
        <v>0</v>
      </c>
      <c r="AR47" s="162">
        <f>IFERROR(ROUND(-SUM(AK47,AM47,AN47)*'Allocation Detail'!$H$13/12,2),0)</f>
        <v>0</v>
      </c>
      <c r="AS47" s="44">
        <v>0</v>
      </c>
      <c r="AT47" s="30">
        <v>0</v>
      </c>
      <c r="AU47" s="32">
        <v>0</v>
      </c>
      <c r="AV47" s="31">
        <f t="shared" si="39"/>
        <v>0</v>
      </c>
      <c r="AW47" s="31">
        <f t="shared" si="40"/>
        <v>0</v>
      </c>
      <c r="AX47" s="31">
        <f>IFERROR(AY47*('Allocation Detail'!#REF!/'Allocation Detail'!#REF!),0)</f>
        <v>0</v>
      </c>
      <c r="AY47" s="30">
        <f t="shared" si="112"/>
        <v>0</v>
      </c>
      <c r="AZ47" s="32">
        <f t="shared" si="126"/>
        <v>0</v>
      </c>
      <c r="BB47" s="40">
        <f t="shared" ref="BB47:BC47" si="143">BB46+1</f>
        <v>45</v>
      </c>
      <c r="BC47" s="41">
        <f t="shared" si="143"/>
        <v>44</v>
      </c>
      <c r="BD47" s="29">
        <f t="shared" si="128"/>
        <v>0</v>
      </c>
      <c r="BE47" s="31">
        <f t="shared" si="129"/>
        <v>0</v>
      </c>
      <c r="BF47" s="32">
        <f t="shared" si="114"/>
        <v>0</v>
      </c>
      <c r="BG47" s="31">
        <f t="shared" si="115"/>
        <v>0</v>
      </c>
      <c r="BH47" s="29">
        <f t="shared" si="65"/>
        <v>0</v>
      </c>
      <c r="BI47" s="31">
        <f t="shared" si="44"/>
        <v>0</v>
      </c>
      <c r="BJ47" s="30">
        <f t="shared" si="116"/>
        <v>0</v>
      </c>
      <c r="BK47" s="44">
        <f>IFERROR(ROUND(-SUM(BD47,BI47)*'Allocation Detail'!$E$13/12,2),0)</f>
        <v>0</v>
      </c>
      <c r="BL47" s="162">
        <f>IFERROR(ROUND(-SUM(BE47,BG47,BH47)*'Allocation Detail'!$H$13/12,2),0)</f>
        <v>0</v>
      </c>
      <c r="BM47" s="44">
        <v>0</v>
      </c>
      <c r="BN47" s="30">
        <v>0</v>
      </c>
      <c r="BO47" s="31">
        <f t="shared" si="66"/>
        <v>0</v>
      </c>
      <c r="BP47" s="29">
        <f t="shared" si="45"/>
        <v>0</v>
      </c>
      <c r="BQ47" s="31">
        <f t="shared" si="46"/>
        <v>0</v>
      </c>
      <c r="BR47" s="31">
        <f>IFERROR(BS47*('Allocation Detail'!#REF!/'Allocation Detail'!#REF!),0)</f>
        <v>0</v>
      </c>
      <c r="BS47" s="30">
        <f t="shared" si="117"/>
        <v>0</v>
      </c>
      <c r="BT47" s="32">
        <f t="shared" si="118"/>
        <v>0</v>
      </c>
    </row>
    <row r="48" spans="1:91" x14ac:dyDescent="0.2">
      <c r="B48" s="23">
        <f>DH2</f>
        <v>2.9198560510362973E-3</v>
      </c>
      <c r="E48" s="9"/>
      <c r="F48" s="40">
        <f t="shared" si="56"/>
        <v>46</v>
      </c>
      <c r="G48" s="41">
        <f t="shared" si="57"/>
        <v>45</v>
      </c>
      <c r="H48" s="29">
        <f t="shared" si="119"/>
        <v>0</v>
      </c>
      <c r="I48" s="31">
        <f t="shared" si="120"/>
        <v>0</v>
      </c>
      <c r="J48" s="31">
        <f t="shared" si="103"/>
        <v>0</v>
      </c>
      <c r="K48" s="29">
        <f t="shared" si="121"/>
        <v>0</v>
      </c>
      <c r="L48" s="153">
        <f t="shared" si="104"/>
        <v>0</v>
      </c>
      <c r="M48" s="44">
        <f>IFERROR(ROUND(-SUM(H48,L48)*'Allocation Detail'!$E$13/12,2),0)</f>
        <v>0</v>
      </c>
      <c r="N48" s="30">
        <f>IFERROR(ROUND(-SUM(I48,J48,K48)*'Allocation Detail'!$E$13/12,2),0)</f>
        <v>0</v>
      </c>
      <c r="O48" s="44">
        <f t="shared" si="58"/>
        <v>0</v>
      </c>
      <c r="P48" s="30">
        <f t="shared" si="59"/>
        <v>0</v>
      </c>
      <c r="Q48" s="31">
        <f t="shared" si="60"/>
        <v>0</v>
      </c>
      <c r="R48" s="29">
        <f t="shared" si="28"/>
        <v>0</v>
      </c>
      <c r="S48" s="31">
        <f t="shared" si="29"/>
        <v>0</v>
      </c>
      <c r="T48" s="31">
        <f>IFERROR(U48*('Allocation Detail'!#REF!/'Allocation Detail'!#REF!),0)</f>
        <v>0</v>
      </c>
      <c r="U48" s="30">
        <f t="shared" si="105"/>
        <v>0</v>
      </c>
      <c r="V48" s="133">
        <f t="shared" si="122"/>
        <v>0</v>
      </c>
      <c r="W48" s="62" t="e">
        <f t="shared" si="31"/>
        <v>#DIV/0!</v>
      </c>
      <c r="Y48" s="74">
        <f t="shared" si="130"/>
        <v>46</v>
      </c>
      <c r="Z48" s="75">
        <f t="shared" si="130"/>
        <v>45</v>
      </c>
      <c r="AA48" s="76">
        <f t="shared" si="62"/>
        <v>0</v>
      </c>
      <c r="AB48" s="76">
        <f t="shared" si="106"/>
        <v>0</v>
      </c>
      <c r="AC48" s="76">
        <f t="shared" si="32"/>
        <v>0</v>
      </c>
      <c r="AD48" s="76">
        <f t="shared" si="107"/>
        <v>0</v>
      </c>
      <c r="AE48" s="77">
        <f t="shared" si="33"/>
        <v>0</v>
      </c>
      <c r="AF48" s="1">
        <f t="shared" si="34"/>
        <v>0</v>
      </c>
      <c r="AH48" s="40">
        <f t="shared" si="131"/>
        <v>46</v>
      </c>
      <c r="AI48" s="41">
        <f t="shared" si="131"/>
        <v>45</v>
      </c>
      <c r="AJ48" s="29">
        <f t="shared" si="123"/>
        <v>0</v>
      </c>
      <c r="AK48" s="31">
        <f t="shared" si="124"/>
        <v>0</v>
      </c>
      <c r="AL48" s="32">
        <f t="shared" si="108"/>
        <v>0</v>
      </c>
      <c r="AM48" s="31">
        <f t="shared" si="109"/>
        <v>0</v>
      </c>
      <c r="AN48" s="29">
        <f t="shared" si="125"/>
        <v>0</v>
      </c>
      <c r="AO48" s="31">
        <f t="shared" si="110"/>
        <v>0</v>
      </c>
      <c r="AP48" s="30">
        <f t="shared" si="111"/>
        <v>0</v>
      </c>
      <c r="AQ48" s="44">
        <f>IFERROR(ROUND(-SUM(AJ48,AO48)*'Allocation Detail'!$E$13/12,2),0)</f>
        <v>0</v>
      </c>
      <c r="AR48" s="162">
        <f>IFERROR(ROUND(-SUM(AK48,AM48,AN48)*'Allocation Detail'!$H$13/12,2),0)</f>
        <v>0</v>
      </c>
      <c r="AS48" s="44">
        <v>0</v>
      </c>
      <c r="AT48" s="30">
        <v>0</v>
      </c>
      <c r="AU48" s="32">
        <v>0</v>
      </c>
      <c r="AV48" s="31">
        <f t="shared" si="39"/>
        <v>0</v>
      </c>
      <c r="AW48" s="31">
        <f t="shared" si="40"/>
        <v>0</v>
      </c>
      <c r="AX48" s="31">
        <f>IFERROR(AY48*('Allocation Detail'!#REF!/'Allocation Detail'!#REF!),0)</f>
        <v>0</v>
      </c>
      <c r="AY48" s="30">
        <f t="shared" si="112"/>
        <v>0</v>
      </c>
      <c r="AZ48" s="32">
        <f t="shared" si="126"/>
        <v>0</v>
      </c>
      <c r="BB48" s="40">
        <f t="shared" ref="BB48:BC48" si="144">BB47+1</f>
        <v>46</v>
      </c>
      <c r="BC48" s="41">
        <f t="shared" si="144"/>
        <v>45</v>
      </c>
      <c r="BD48" s="29">
        <f t="shared" si="128"/>
        <v>0</v>
      </c>
      <c r="BE48" s="31">
        <f t="shared" si="129"/>
        <v>0</v>
      </c>
      <c r="BF48" s="32">
        <f t="shared" si="114"/>
        <v>0</v>
      </c>
      <c r="BG48" s="31">
        <f t="shared" si="115"/>
        <v>0</v>
      </c>
      <c r="BH48" s="29">
        <f t="shared" si="65"/>
        <v>0</v>
      </c>
      <c r="BI48" s="31">
        <f t="shared" si="44"/>
        <v>0</v>
      </c>
      <c r="BJ48" s="30">
        <f t="shared" si="116"/>
        <v>0</v>
      </c>
      <c r="BK48" s="44">
        <f>IFERROR(ROUND(-SUM(BD48,BI48)*'Allocation Detail'!$E$13/12,2),0)</f>
        <v>0</v>
      </c>
      <c r="BL48" s="162">
        <f>IFERROR(ROUND(-SUM(BE48,BG48,BH48)*'Allocation Detail'!$H$13/12,2),0)</f>
        <v>0</v>
      </c>
      <c r="BM48" s="44">
        <v>0</v>
      </c>
      <c r="BN48" s="30">
        <v>0</v>
      </c>
      <c r="BO48" s="31">
        <f t="shared" si="66"/>
        <v>0</v>
      </c>
      <c r="BP48" s="29">
        <f t="shared" si="45"/>
        <v>0</v>
      </c>
      <c r="BQ48" s="31">
        <f t="shared" si="46"/>
        <v>0</v>
      </c>
      <c r="BR48" s="31">
        <f>IFERROR(BS48*('Allocation Detail'!#REF!/'Allocation Detail'!#REF!),0)</f>
        <v>0</v>
      </c>
      <c r="BS48" s="30">
        <f t="shared" si="117"/>
        <v>0</v>
      </c>
      <c r="BT48" s="32">
        <f t="shared" si="118"/>
        <v>0</v>
      </c>
    </row>
    <row r="49" spans="1:72" x14ac:dyDescent="0.2">
      <c r="A49" s="16"/>
      <c r="B49" s="58" t="s">
        <v>66</v>
      </c>
      <c r="C49" s="58" t="s">
        <v>67</v>
      </c>
      <c r="D49" s="1" t="s">
        <v>74</v>
      </c>
      <c r="E49" s="9" t="s">
        <v>73</v>
      </c>
      <c r="F49" s="40">
        <f t="shared" si="56"/>
        <v>47</v>
      </c>
      <c r="G49" s="41">
        <f t="shared" si="57"/>
        <v>46</v>
      </c>
      <c r="H49" s="29">
        <f t="shared" si="119"/>
        <v>0</v>
      </c>
      <c r="I49" s="31">
        <f t="shared" si="120"/>
        <v>0</v>
      </c>
      <c r="J49" s="31">
        <f t="shared" si="103"/>
        <v>0</v>
      </c>
      <c r="K49" s="29">
        <f t="shared" si="121"/>
        <v>0</v>
      </c>
      <c r="L49" s="153">
        <f t="shared" si="104"/>
        <v>0</v>
      </c>
      <c r="M49" s="44">
        <f>IFERROR(ROUND(-SUM(H49,L49)*'Allocation Detail'!$E$13/12,2),0)</f>
        <v>0</v>
      </c>
      <c r="N49" s="30">
        <f>IFERROR(ROUND(-SUM(I49,J49,K49)*'Allocation Detail'!$E$13/12,2),0)</f>
        <v>0</v>
      </c>
      <c r="O49" s="44">
        <f t="shared" si="58"/>
        <v>0</v>
      </c>
      <c r="P49" s="30">
        <f t="shared" si="59"/>
        <v>0</v>
      </c>
      <c r="Q49" s="31">
        <f t="shared" si="60"/>
        <v>0</v>
      </c>
      <c r="R49" s="29">
        <f t="shared" si="28"/>
        <v>0</v>
      </c>
      <c r="S49" s="31">
        <f t="shared" si="29"/>
        <v>0</v>
      </c>
      <c r="T49" s="31">
        <f>IFERROR(U49*('Allocation Detail'!#REF!/'Allocation Detail'!#REF!),0)</f>
        <v>0</v>
      </c>
      <c r="U49" s="30">
        <f t="shared" si="105"/>
        <v>0</v>
      </c>
      <c r="V49" s="133">
        <f t="shared" si="122"/>
        <v>0</v>
      </c>
      <c r="W49" s="62" t="e">
        <f t="shared" si="31"/>
        <v>#DIV/0!</v>
      </c>
      <c r="Y49" s="74">
        <f t="shared" si="130"/>
        <v>47</v>
      </c>
      <c r="Z49" s="75">
        <f t="shared" si="130"/>
        <v>46</v>
      </c>
      <c r="AA49" s="76">
        <f t="shared" si="62"/>
        <v>0</v>
      </c>
      <c r="AB49" s="76">
        <f t="shared" si="106"/>
        <v>0</v>
      </c>
      <c r="AC49" s="76">
        <f t="shared" si="32"/>
        <v>0</v>
      </c>
      <c r="AD49" s="76">
        <f t="shared" si="107"/>
        <v>0</v>
      </c>
      <c r="AE49" s="77">
        <f t="shared" si="33"/>
        <v>0</v>
      </c>
      <c r="AF49" s="1">
        <f t="shared" si="34"/>
        <v>0</v>
      </c>
      <c r="AH49" s="40">
        <f t="shared" si="131"/>
        <v>47</v>
      </c>
      <c r="AI49" s="41">
        <f t="shared" si="131"/>
        <v>46</v>
      </c>
      <c r="AJ49" s="29">
        <f t="shared" si="123"/>
        <v>0</v>
      </c>
      <c r="AK49" s="31">
        <f t="shared" si="124"/>
        <v>0</v>
      </c>
      <c r="AL49" s="32">
        <f t="shared" si="108"/>
        <v>0</v>
      </c>
      <c r="AM49" s="31">
        <f t="shared" si="109"/>
        <v>0</v>
      </c>
      <c r="AN49" s="29">
        <f t="shared" si="125"/>
        <v>0</v>
      </c>
      <c r="AO49" s="31">
        <f t="shared" si="110"/>
        <v>0</v>
      </c>
      <c r="AP49" s="30">
        <f t="shared" si="111"/>
        <v>0</v>
      </c>
      <c r="AQ49" s="44">
        <f>IFERROR(ROUND(-SUM(AJ49,AO49)*'Allocation Detail'!$E$13/12,2),0)</f>
        <v>0</v>
      </c>
      <c r="AR49" s="162">
        <f>IFERROR(ROUND(-SUM(AK49,AM49,AN49)*'Allocation Detail'!$H$13/12,2),0)</f>
        <v>0</v>
      </c>
      <c r="AS49" s="44">
        <v>0</v>
      </c>
      <c r="AT49" s="30">
        <v>0</v>
      </c>
      <c r="AU49" s="32">
        <v>0</v>
      </c>
      <c r="AV49" s="31">
        <f t="shared" si="39"/>
        <v>0</v>
      </c>
      <c r="AW49" s="31">
        <f t="shared" si="40"/>
        <v>0</v>
      </c>
      <c r="AX49" s="31">
        <f>IFERROR(AY49*('Allocation Detail'!#REF!/'Allocation Detail'!#REF!),0)</f>
        <v>0</v>
      </c>
      <c r="AY49" s="30">
        <f t="shared" si="112"/>
        <v>0</v>
      </c>
      <c r="AZ49" s="32">
        <f t="shared" si="126"/>
        <v>0</v>
      </c>
      <c r="BB49" s="40">
        <f t="shared" ref="BB49:BC49" si="145">BB48+1</f>
        <v>47</v>
      </c>
      <c r="BC49" s="41">
        <f t="shared" si="145"/>
        <v>46</v>
      </c>
      <c r="BD49" s="29">
        <f t="shared" si="128"/>
        <v>0</v>
      </c>
      <c r="BE49" s="31">
        <f t="shared" si="129"/>
        <v>0</v>
      </c>
      <c r="BF49" s="32">
        <f t="shared" si="114"/>
        <v>0</v>
      </c>
      <c r="BG49" s="31">
        <f t="shared" si="115"/>
        <v>0</v>
      </c>
      <c r="BH49" s="29">
        <f t="shared" si="65"/>
        <v>0</v>
      </c>
      <c r="BI49" s="31">
        <f t="shared" si="44"/>
        <v>0</v>
      </c>
      <c r="BJ49" s="30">
        <f t="shared" si="116"/>
        <v>0</v>
      </c>
      <c r="BK49" s="44">
        <f>IFERROR(ROUND(-SUM(BD49,BI49)*'Allocation Detail'!$E$13/12,2),0)</f>
        <v>0</v>
      </c>
      <c r="BL49" s="162">
        <f>IFERROR(ROUND(-SUM(BE49,BG49,BH49)*'Allocation Detail'!$H$13/12,2),0)</f>
        <v>0</v>
      </c>
      <c r="BM49" s="44">
        <v>0</v>
      </c>
      <c r="BN49" s="30">
        <v>0</v>
      </c>
      <c r="BO49" s="31">
        <f t="shared" si="66"/>
        <v>0</v>
      </c>
      <c r="BP49" s="29">
        <f t="shared" si="45"/>
        <v>0</v>
      </c>
      <c r="BQ49" s="31">
        <f t="shared" si="46"/>
        <v>0</v>
      </c>
      <c r="BR49" s="31">
        <f>IFERROR(BS49*('Allocation Detail'!#REF!/'Allocation Detail'!#REF!),0)</f>
        <v>0</v>
      </c>
      <c r="BS49" s="30">
        <f t="shared" si="117"/>
        <v>0</v>
      </c>
      <c r="BT49" s="32">
        <f t="shared" si="118"/>
        <v>0</v>
      </c>
    </row>
    <row r="50" spans="1:72" x14ac:dyDescent="0.2">
      <c r="A50" s="1" t="s">
        <v>77</v>
      </c>
      <c r="B50" s="58">
        <f>'Allocation Detail'!$E$13</f>
        <v>0</v>
      </c>
      <c r="C50" s="58">
        <f>'Allocation Detail'!$E$13</f>
        <v>0</v>
      </c>
      <c r="D50" s="58">
        <f>'Allocation Detail'!$E$13</f>
        <v>0</v>
      </c>
      <c r="E50" s="58">
        <f>'Allocation Detail'!$E$13</f>
        <v>0</v>
      </c>
      <c r="F50" s="40">
        <f t="shared" si="56"/>
        <v>48</v>
      </c>
      <c r="G50" s="41">
        <f t="shared" si="57"/>
        <v>47</v>
      </c>
      <c r="H50" s="29">
        <f t="shared" si="119"/>
        <v>0</v>
      </c>
      <c r="I50" s="31">
        <f t="shared" si="120"/>
        <v>0</v>
      </c>
      <c r="J50" s="31">
        <f t="shared" si="103"/>
        <v>0</v>
      </c>
      <c r="K50" s="29">
        <f t="shared" si="121"/>
        <v>0</v>
      </c>
      <c r="L50" s="153">
        <f t="shared" si="104"/>
        <v>0</v>
      </c>
      <c r="M50" s="44">
        <f>IFERROR(ROUND(-SUM(H50,L50)*'Allocation Detail'!$E$13/12,2),0)</f>
        <v>0</v>
      </c>
      <c r="N50" s="30">
        <f>IFERROR(ROUND(-SUM(I50,J50,K50)*'Allocation Detail'!$E$13/12,2),0)</f>
        <v>0</v>
      </c>
      <c r="O50" s="44">
        <f t="shared" si="58"/>
        <v>0</v>
      </c>
      <c r="P50" s="30">
        <f t="shared" si="59"/>
        <v>0</v>
      </c>
      <c r="Q50" s="31">
        <f t="shared" si="60"/>
        <v>0</v>
      </c>
      <c r="R50" s="29">
        <f t="shared" si="28"/>
        <v>0</v>
      </c>
      <c r="S50" s="31">
        <f t="shared" si="29"/>
        <v>0</v>
      </c>
      <c r="T50" s="31">
        <f>IFERROR(U50*('Allocation Detail'!#REF!/'Allocation Detail'!#REF!),0)</f>
        <v>0</v>
      </c>
      <c r="U50" s="30">
        <f t="shared" si="105"/>
        <v>0</v>
      </c>
      <c r="V50" s="133">
        <f t="shared" si="122"/>
        <v>0</v>
      </c>
      <c r="W50" s="62" t="e">
        <f t="shared" si="31"/>
        <v>#DIV/0!</v>
      </c>
      <c r="Y50" s="74">
        <f t="shared" si="130"/>
        <v>48</v>
      </c>
      <c r="Z50" s="75">
        <f t="shared" si="130"/>
        <v>47</v>
      </c>
      <c r="AA50" s="76">
        <f t="shared" si="62"/>
        <v>0</v>
      </c>
      <c r="AB50" s="76">
        <f t="shared" si="106"/>
        <v>0</v>
      </c>
      <c r="AC50" s="76">
        <f t="shared" si="32"/>
        <v>0</v>
      </c>
      <c r="AD50" s="76">
        <f t="shared" si="107"/>
        <v>0</v>
      </c>
      <c r="AE50" s="77">
        <f t="shared" si="33"/>
        <v>0</v>
      </c>
      <c r="AF50" s="1">
        <f t="shared" si="34"/>
        <v>0</v>
      </c>
      <c r="AH50" s="40">
        <f t="shared" si="131"/>
        <v>48</v>
      </c>
      <c r="AI50" s="41">
        <f t="shared" si="131"/>
        <v>47</v>
      </c>
      <c r="AJ50" s="29">
        <f t="shared" si="123"/>
        <v>0</v>
      </c>
      <c r="AK50" s="31">
        <f t="shared" si="124"/>
        <v>0</v>
      </c>
      <c r="AL50" s="32">
        <f t="shared" si="108"/>
        <v>0</v>
      </c>
      <c r="AM50" s="31">
        <f t="shared" si="109"/>
        <v>0</v>
      </c>
      <c r="AN50" s="29">
        <f t="shared" si="125"/>
        <v>0</v>
      </c>
      <c r="AO50" s="31">
        <f t="shared" si="110"/>
        <v>0</v>
      </c>
      <c r="AP50" s="30">
        <f t="shared" si="111"/>
        <v>0</v>
      </c>
      <c r="AQ50" s="44">
        <f>IFERROR(ROUND(-SUM(AJ50,AO50)*'Allocation Detail'!$E$13/12,2),0)</f>
        <v>0</v>
      </c>
      <c r="AR50" s="162">
        <f>IFERROR(ROUND(-SUM(AK50,AM50,AN50)*'Allocation Detail'!$H$13/12,2),0)</f>
        <v>0</v>
      </c>
      <c r="AS50" s="44">
        <v>0</v>
      </c>
      <c r="AT50" s="30">
        <v>0</v>
      </c>
      <c r="AU50" s="32">
        <v>0</v>
      </c>
      <c r="AV50" s="31">
        <f t="shared" si="39"/>
        <v>0</v>
      </c>
      <c r="AW50" s="31">
        <f t="shared" si="40"/>
        <v>0</v>
      </c>
      <c r="AX50" s="31">
        <f>IFERROR(AY50*('Allocation Detail'!#REF!/'Allocation Detail'!#REF!),0)</f>
        <v>0</v>
      </c>
      <c r="AY50" s="30">
        <f t="shared" si="112"/>
        <v>0</v>
      </c>
      <c r="AZ50" s="32">
        <f t="shared" si="126"/>
        <v>0</v>
      </c>
      <c r="BB50" s="40">
        <f t="shared" ref="BB50:BC50" si="146">BB49+1</f>
        <v>48</v>
      </c>
      <c r="BC50" s="41">
        <f t="shared" si="146"/>
        <v>47</v>
      </c>
      <c r="BD50" s="29">
        <f t="shared" si="128"/>
        <v>0</v>
      </c>
      <c r="BE50" s="31">
        <f t="shared" si="129"/>
        <v>0</v>
      </c>
      <c r="BF50" s="32">
        <f t="shared" si="114"/>
        <v>0</v>
      </c>
      <c r="BG50" s="31">
        <f t="shared" si="115"/>
        <v>0</v>
      </c>
      <c r="BH50" s="29">
        <f t="shared" si="65"/>
        <v>0</v>
      </c>
      <c r="BI50" s="31">
        <f t="shared" si="44"/>
        <v>0</v>
      </c>
      <c r="BJ50" s="30">
        <f t="shared" si="116"/>
        <v>0</v>
      </c>
      <c r="BK50" s="44">
        <f>IFERROR(ROUND(-SUM(BD50,BI50)*'Allocation Detail'!$E$13/12,2),0)</f>
        <v>0</v>
      </c>
      <c r="BL50" s="162">
        <f>IFERROR(ROUND(-SUM(BE50,BG50,BH50)*'Allocation Detail'!$H$13/12,2),0)</f>
        <v>0</v>
      </c>
      <c r="BM50" s="44">
        <v>0</v>
      </c>
      <c r="BN50" s="30">
        <v>0</v>
      </c>
      <c r="BO50" s="31">
        <f t="shared" si="66"/>
        <v>0</v>
      </c>
      <c r="BP50" s="29">
        <f t="shared" si="45"/>
        <v>0</v>
      </c>
      <c r="BQ50" s="31">
        <f t="shared" si="46"/>
        <v>0</v>
      </c>
      <c r="BR50" s="31">
        <f>IFERROR(BS50*('Allocation Detail'!#REF!/'Allocation Detail'!#REF!),0)</f>
        <v>0</v>
      </c>
      <c r="BS50" s="30">
        <f t="shared" si="117"/>
        <v>0</v>
      </c>
      <c r="BT50" s="32">
        <f t="shared" si="118"/>
        <v>0</v>
      </c>
    </row>
    <row r="51" spans="1:72" x14ac:dyDescent="0.2">
      <c r="A51" s="1" t="s">
        <v>78</v>
      </c>
      <c r="B51" s="3">
        <f>B45-((1+DH2)^12-1)</f>
        <v>2.4393527772731127E-2</v>
      </c>
      <c r="C51" s="66">
        <f>B45-((1+CN2)^12-1)</f>
        <v>1.2332107389713076E-2</v>
      </c>
      <c r="D51" s="66">
        <f>B45-((1+BU2)^12-1)</f>
        <v>9.8985791735172746E-3</v>
      </c>
      <c r="E51" s="66">
        <f>B45-((1+BA2)^12-1)</f>
        <v>8.0613383753595502E-3</v>
      </c>
      <c r="F51" s="40">
        <f t="shared" si="56"/>
        <v>49</v>
      </c>
      <c r="G51" s="41">
        <f t="shared" si="57"/>
        <v>48</v>
      </c>
      <c r="H51" s="29">
        <f t="shared" si="119"/>
        <v>0</v>
      </c>
      <c r="I51" s="31">
        <f t="shared" si="120"/>
        <v>0</v>
      </c>
      <c r="J51" s="31">
        <f t="shared" si="103"/>
        <v>0</v>
      </c>
      <c r="K51" s="29">
        <f t="shared" si="121"/>
        <v>0</v>
      </c>
      <c r="L51" s="153">
        <f t="shared" si="104"/>
        <v>0</v>
      </c>
      <c r="M51" s="44">
        <f>IFERROR(ROUND(-SUM(H51,L51)*'Allocation Detail'!$E$13/12,2),0)</f>
        <v>0</v>
      </c>
      <c r="N51" s="30">
        <f>IFERROR(ROUND(-SUM(I51,J51,K51)*'Allocation Detail'!$E$13/12,2),0)</f>
        <v>0</v>
      </c>
      <c r="O51" s="44">
        <f t="shared" si="58"/>
        <v>0</v>
      </c>
      <c r="P51" s="30">
        <f t="shared" si="59"/>
        <v>0</v>
      </c>
      <c r="Q51" s="31">
        <f t="shared" si="60"/>
        <v>0</v>
      </c>
      <c r="R51" s="29">
        <f t="shared" si="28"/>
        <v>0</v>
      </c>
      <c r="S51" s="31">
        <f t="shared" si="29"/>
        <v>0</v>
      </c>
      <c r="T51" s="31">
        <f>IFERROR(U51*('Allocation Detail'!#REF!/'Allocation Detail'!#REF!),0)</f>
        <v>0</v>
      </c>
      <c r="U51" s="30">
        <f t="shared" si="105"/>
        <v>0</v>
      </c>
      <c r="V51" s="133">
        <f t="shared" si="122"/>
        <v>0</v>
      </c>
      <c r="W51" s="62" t="e">
        <f t="shared" si="31"/>
        <v>#DIV/0!</v>
      </c>
      <c r="Y51" s="74">
        <f t="shared" si="130"/>
        <v>49</v>
      </c>
      <c r="Z51" s="75">
        <f t="shared" si="130"/>
        <v>48</v>
      </c>
      <c r="AA51" s="76">
        <f t="shared" si="62"/>
        <v>0</v>
      </c>
      <c r="AB51" s="76">
        <f t="shared" si="106"/>
        <v>0</v>
      </c>
      <c r="AC51" s="76">
        <f t="shared" si="32"/>
        <v>0</v>
      </c>
      <c r="AD51" s="76">
        <f t="shared" si="107"/>
        <v>0</v>
      </c>
      <c r="AE51" s="77">
        <f t="shared" si="33"/>
        <v>0</v>
      </c>
      <c r="AF51" s="1">
        <f t="shared" si="34"/>
        <v>0</v>
      </c>
      <c r="AH51" s="40">
        <f t="shared" si="131"/>
        <v>49</v>
      </c>
      <c r="AI51" s="41">
        <f t="shared" si="131"/>
        <v>48</v>
      </c>
      <c r="AJ51" s="29">
        <f t="shared" si="123"/>
        <v>0</v>
      </c>
      <c r="AK51" s="31">
        <f t="shared" si="124"/>
        <v>0</v>
      </c>
      <c r="AL51" s="32">
        <f t="shared" si="108"/>
        <v>0</v>
      </c>
      <c r="AM51" s="31">
        <f t="shared" si="109"/>
        <v>0</v>
      </c>
      <c r="AN51" s="29">
        <f t="shared" si="125"/>
        <v>0</v>
      </c>
      <c r="AO51" s="31">
        <f t="shared" si="110"/>
        <v>0</v>
      </c>
      <c r="AP51" s="30">
        <f t="shared" si="111"/>
        <v>0</v>
      </c>
      <c r="AQ51" s="44">
        <f>IFERROR(ROUND(-SUM(AJ51,AO51)*'Allocation Detail'!$E$13/12,2),0)</f>
        <v>0</v>
      </c>
      <c r="AR51" s="162">
        <f>IFERROR(ROUND(-SUM(AK51,AM51,AN51)*'Allocation Detail'!$H$13/12,2),0)</f>
        <v>0</v>
      </c>
      <c r="AS51" s="44">
        <v>0</v>
      </c>
      <c r="AT51" s="30">
        <v>0</v>
      </c>
      <c r="AU51" s="32">
        <v>0</v>
      </c>
      <c r="AV51" s="31">
        <f t="shared" si="39"/>
        <v>0</v>
      </c>
      <c r="AW51" s="31">
        <f t="shared" si="40"/>
        <v>0</v>
      </c>
      <c r="AX51" s="31">
        <f>IFERROR(AY51*('Allocation Detail'!#REF!/'Allocation Detail'!#REF!),0)</f>
        <v>0</v>
      </c>
      <c r="AY51" s="30">
        <f t="shared" si="112"/>
        <v>0</v>
      </c>
      <c r="AZ51" s="32">
        <f t="shared" si="126"/>
        <v>0</v>
      </c>
      <c r="BB51" s="40">
        <f t="shared" ref="BB51:BC51" si="147">BB50+1</f>
        <v>49</v>
      </c>
      <c r="BC51" s="41">
        <f t="shared" si="147"/>
        <v>48</v>
      </c>
      <c r="BD51" s="29">
        <f t="shared" si="128"/>
        <v>0</v>
      </c>
      <c r="BE51" s="31">
        <f t="shared" si="129"/>
        <v>0</v>
      </c>
      <c r="BF51" s="32">
        <f t="shared" si="114"/>
        <v>0</v>
      </c>
      <c r="BG51" s="31">
        <f t="shared" si="115"/>
        <v>0</v>
      </c>
      <c r="BH51" s="29">
        <f t="shared" si="65"/>
        <v>0</v>
      </c>
      <c r="BI51" s="31">
        <f t="shared" si="44"/>
        <v>0</v>
      </c>
      <c r="BJ51" s="30">
        <f t="shared" si="116"/>
        <v>0</v>
      </c>
      <c r="BK51" s="44">
        <f>IFERROR(ROUND(-SUM(BD51,BI51)*'Allocation Detail'!$E$13/12,2),0)</f>
        <v>0</v>
      </c>
      <c r="BL51" s="162">
        <f>IFERROR(ROUND(-SUM(BE51,BG51,BH51)*'Allocation Detail'!$H$13/12,2),0)</f>
        <v>0</v>
      </c>
      <c r="BM51" s="44">
        <v>0</v>
      </c>
      <c r="BN51" s="30">
        <v>0</v>
      </c>
      <c r="BO51" s="31">
        <f t="shared" si="66"/>
        <v>0</v>
      </c>
      <c r="BP51" s="29">
        <f t="shared" si="45"/>
        <v>0</v>
      </c>
      <c r="BQ51" s="31">
        <f t="shared" si="46"/>
        <v>0</v>
      </c>
      <c r="BR51" s="31">
        <f>IFERROR(BS51*('Allocation Detail'!#REF!/'Allocation Detail'!#REF!),0)</f>
        <v>0</v>
      </c>
      <c r="BS51" s="30">
        <f t="shared" si="117"/>
        <v>0</v>
      </c>
      <c r="BT51" s="32">
        <f t="shared" si="118"/>
        <v>0</v>
      </c>
    </row>
    <row r="52" spans="1:72" x14ac:dyDescent="0.2">
      <c r="A52" s="1" t="s">
        <v>79</v>
      </c>
      <c r="B52" s="58">
        <v>0</v>
      </c>
      <c r="C52" s="58">
        <v>0</v>
      </c>
      <c r="D52" s="58">
        <v>0</v>
      </c>
      <c r="E52" s="66">
        <v>0</v>
      </c>
      <c r="F52" s="40">
        <f t="shared" si="56"/>
        <v>50</v>
      </c>
      <c r="G52" s="41">
        <f t="shared" si="57"/>
        <v>49</v>
      </c>
      <c r="H52" s="29">
        <f t="shared" si="119"/>
        <v>0</v>
      </c>
      <c r="I52" s="31">
        <f t="shared" si="120"/>
        <v>0</v>
      </c>
      <c r="J52" s="31">
        <f t="shared" si="103"/>
        <v>0</v>
      </c>
      <c r="K52" s="29">
        <f t="shared" si="121"/>
        <v>0</v>
      </c>
      <c r="L52" s="153">
        <f t="shared" si="104"/>
        <v>0</v>
      </c>
      <c r="M52" s="44">
        <f>IFERROR(ROUND(-SUM(H52,L52)*'Allocation Detail'!$E$13/12,2),0)</f>
        <v>0</v>
      </c>
      <c r="N52" s="30">
        <f>IFERROR(ROUND(-SUM(I52,J52,K52)*'Allocation Detail'!$E$13/12,2),0)</f>
        <v>0</v>
      </c>
      <c r="O52" s="44">
        <f t="shared" si="58"/>
        <v>0</v>
      </c>
      <c r="P52" s="30">
        <f t="shared" si="59"/>
        <v>0</v>
      </c>
      <c r="Q52" s="31">
        <f t="shared" si="60"/>
        <v>0</v>
      </c>
      <c r="R52" s="29">
        <f t="shared" si="28"/>
        <v>0</v>
      </c>
      <c r="S52" s="31">
        <f t="shared" si="29"/>
        <v>0</v>
      </c>
      <c r="T52" s="31">
        <f>IFERROR(U52*('Allocation Detail'!#REF!/'Allocation Detail'!#REF!),0)</f>
        <v>0</v>
      </c>
      <c r="U52" s="30">
        <f t="shared" si="105"/>
        <v>0</v>
      </c>
      <c r="V52" s="133">
        <f t="shared" si="122"/>
        <v>0</v>
      </c>
      <c r="W52" s="62" t="e">
        <f t="shared" si="31"/>
        <v>#DIV/0!</v>
      </c>
      <c r="Y52" s="74">
        <f t="shared" si="130"/>
        <v>50</v>
      </c>
      <c r="Z52" s="75">
        <f t="shared" si="130"/>
        <v>49</v>
      </c>
      <c r="AA52" s="76">
        <f t="shared" si="62"/>
        <v>0</v>
      </c>
      <c r="AB52" s="76">
        <f t="shared" si="106"/>
        <v>0</v>
      </c>
      <c r="AC52" s="76">
        <f t="shared" si="32"/>
        <v>0</v>
      </c>
      <c r="AD52" s="76">
        <f t="shared" si="107"/>
        <v>0</v>
      </c>
      <c r="AE52" s="77">
        <f t="shared" si="33"/>
        <v>0</v>
      </c>
      <c r="AF52" s="1">
        <f t="shared" si="34"/>
        <v>0</v>
      </c>
      <c r="AH52" s="40">
        <f t="shared" si="131"/>
        <v>50</v>
      </c>
      <c r="AI52" s="41">
        <f t="shared" si="131"/>
        <v>49</v>
      </c>
      <c r="AJ52" s="29">
        <f t="shared" si="123"/>
        <v>0</v>
      </c>
      <c r="AK52" s="31">
        <f t="shared" si="124"/>
        <v>0</v>
      </c>
      <c r="AL52" s="32">
        <f t="shared" si="108"/>
        <v>0</v>
      </c>
      <c r="AM52" s="31">
        <f t="shared" si="109"/>
        <v>0</v>
      </c>
      <c r="AN52" s="29">
        <f t="shared" si="125"/>
        <v>0</v>
      </c>
      <c r="AO52" s="31">
        <f t="shared" si="110"/>
        <v>0</v>
      </c>
      <c r="AP52" s="30">
        <f t="shared" si="111"/>
        <v>0</v>
      </c>
      <c r="AQ52" s="44">
        <f>IFERROR(ROUND(-SUM(AJ52,AO52)*'Allocation Detail'!$E$13/12,2),0)</f>
        <v>0</v>
      </c>
      <c r="AR52" s="162">
        <f>IFERROR(ROUND(-SUM(AK52,AM52,AN52)*'Allocation Detail'!$H$13/12,2),0)</f>
        <v>0</v>
      </c>
      <c r="AS52" s="44">
        <v>0</v>
      </c>
      <c r="AT52" s="30">
        <v>0</v>
      </c>
      <c r="AU52" s="32">
        <v>0</v>
      </c>
      <c r="AV52" s="31">
        <f t="shared" si="39"/>
        <v>0</v>
      </c>
      <c r="AW52" s="31">
        <f t="shared" si="40"/>
        <v>0</v>
      </c>
      <c r="AX52" s="31">
        <f>IFERROR(AY52*('Allocation Detail'!#REF!/'Allocation Detail'!#REF!),0)</f>
        <v>0</v>
      </c>
      <c r="AY52" s="30">
        <f t="shared" si="112"/>
        <v>0</v>
      </c>
      <c r="AZ52" s="32">
        <f t="shared" si="126"/>
        <v>0</v>
      </c>
      <c r="BB52" s="40">
        <f t="shared" ref="BB52:BC52" si="148">BB51+1</f>
        <v>50</v>
      </c>
      <c r="BC52" s="41">
        <f t="shared" si="148"/>
        <v>49</v>
      </c>
      <c r="BD52" s="29">
        <f t="shared" si="128"/>
        <v>0</v>
      </c>
      <c r="BE52" s="31">
        <f t="shared" si="129"/>
        <v>0</v>
      </c>
      <c r="BF52" s="32">
        <f t="shared" si="114"/>
        <v>0</v>
      </c>
      <c r="BG52" s="31">
        <f t="shared" si="115"/>
        <v>0</v>
      </c>
      <c r="BH52" s="29">
        <f t="shared" si="65"/>
        <v>0</v>
      </c>
      <c r="BI52" s="31">
        <f t="shared" si="44"/>
        <v>0</v>
      </c>
      <c r="BJ52" s="30">
        <f t="shared" si="116"/>
        <v>0</v>
      </c>
      <c r="BK52" s="44">
        <f>IFERROR(ROUND(-SUM(BD52,BI52)*'Allocation Detail'!$E$13/12,2),0)</f>
        <v>0</v>
      </c>
      <c r="BL52" s="162">
        <f>IFERROR(ROUND(-SUM(BE52,BG52,BH52)*'Allocation Detail'!$H$13/12,2),0)</f>
        <v>0</v>
      </c>
      <c r="BM52" s="44">
        <v>0</v>
      </c>
      <c r="BN52" s="30">
        <v>0</v>
      </c>
      <c r="BO52" s="31">
        <f t="shared" si="66"/>
        <v>0</v>
      </c>
      <c r="BP52" s="29">
        <f t="shared" si="45"/>
        <v>0</v>
      </c>
      <c r="BQ52" s="31">
        <f t="shared" si="46"/>
        <v>0</v>
      </c>
      <c r="BR52" s="31">
        <f>IFERROR(BS52*('Allocation Detail'!#REF!/'Allocation Detail'!#REF!),0)</f>
        <v>0</v>
      </c>
      <c r="BS52" s="30">
        <f t="shared" si="117"/>
        <v>0</v>
      </c>
      <c r="BT52" s="32">
        <f t="shared" si="118"/>
        <v>0</v>
      </c>
    </row>
    <row r="53" spans="1:72" x14ac:dyDescent="0.2">
      <c r="E53" s="9"/>
      <c r="F53" s="40">
        <f t="shared" si="56"/>
        <v>51</v>
      </c>
      <c r="G53" s="41">
        <f t="shared" si="57"/>
        <v>50</v>
      </c>
      <c r="H53" s="29">
        <f t="shared" si="119"/>
        <v>0</v>
      </c>
      <c r="I53" s="31">
        <f t="shared" si="120"/>
        <v>0</v>
      </c>
      <c r="J53" s="31">
        <f t="shared" si="103"/>
        <v>0</v>
      </c>
      <c r="K53" s="29">
        <f t="shared" si="121"/>
        <v>0</v>
      </c>
      <c r="L53" s="153">
        <f t="shared" si="104"/>
        <v>0</v>
      </c>
      <c r="M53" s="44">
        <f>IFERROR(ROUND(-SUM(H53,L53)*'Allocation Detail'!$E$13/12,2),0)</f>
        <v>0</v>
      </c>
      <c r="N53" s="30">
        <f>IFERROR(ROUND(-SUM(I53,J53,K53)*'Allocation Detail'!$E$13/12,2),0)</f>
        <v>0</v>
      </c>
      <c r="O53" s="44">
        <f t="shared" si="58"/>
        <v>0</v>
      </c>
      <c r="P53" s="30">
        <f t="shared" si="59"/>
        <v>0</v>
      </c>
      <c r="Q53" s="31">
        <f t="shared" si="60"/>
        <v>0</v>
      </c>
      <c r="R53" s="29">
        <f t="shared" si="28"/>
        <v>0</v>
      </c>
      <c r="S53" s="31">
        <f t="shared" si="29"/>
        <v>0</v>
      </c>
      <c r="T53" s="31">
        <f>IFERROR(U53*('Allocation Detail'!#REF!/'Allocation Detail'!#REF!),0)</f>
        <v>0</v>
      </c>
      <c r="U53" s="30">
        <f t="shared" si="105"/>
        <v>0</v>
      </c>
      <c r="V53" s="133">
        <f t="shared" si="122"/>
        <v>0</v>
      </c>
      <c r="W53" s="62" t="e">
        <f t="shared" si="31"/>
        <v>#DIV/0!</v>
      </c>
      <c r="Y53" s="74">
        <f t="shared" ref="Y53:Z68" si="149">Y52+1</f>
        <v>51</v>
      </c>
      <c r="Z53" s="75">
        <f t="shared" si="149"/>
        <v>50</v>
      </c>
      <c r="AA53" s="76">
        <f t="shared" si="62"/>
        <v>0</v>
      </c>
      <c r="AB53" s="76">
        <f t="shared" si="106"/>
        <v>0</v>
      </c>
      <c r="AC53" s="76">
        <f t="shared" si="32"/>
        <v>0</v>
      </c>
      <c r="AD53" s="76">
        <f t="shared" si="107"/>
        <v>0</v>
      </c>
      <c r="AE53" s="77">
        <f t="shared" si="33"/>
        <v>0</v>
      </c>
      <c r="AF53" s="1">
        <f t="shared" si="34"/>
        <v>0</v>
      </c>
      <c r="AH53" s="40">
        <f t="shared" ref="AH53:AI68" si="150">AH52+1</f>
        <v>51</v>
      </c>
      <c r="AI53" s="41">
        <f t="shared" si="150"/>
        <v>50</v>
      </c>
      <c r="AJ53" s="29">
        <f t="shared" si="123"/>
        <v>0</v>
      </c>
      <c r="AK53" s="31">
        <f t="shared" si="124"/>
        <v>0</v>
      </c>
      <c r="AL53" s="32">
        <f t="shared" si="108"/>
        <v>0</v>
      </c>
      <c r="AM53" s="31">
        <f t="shared" si="109"/>
        <v>0</v>
      </c>
      <c r="AN53" s="29">
        <f t="shared" si="125"/>
        <v>0</v>
      </c>
      <c r="AO53" s="31">
        <f t="shared" si="110"/>
        <v>0</v>
      </c>
      <c r="AP53" s="30">
        <f t="shared" si="111"/>
        <v>0</v>
      </c>
      <c r="AQ53" s="44">
        <f>IFERROR(ROUND(-SUM(AJ53,AO53)*'Allocation Detail'!$E$13/12,2),0)</f>
        <v>0</v>
      </c>
      <c r="AR53" s="162">
        <f>IFERROR(ROUND(-SUM(AK53,AM53,AN53)*'Allocation Detail'!$H$13/12,2),0)</f>
        <v>0</v>
      </c>
      <c r="AS53" s="44">
        <v>0</v>
      </c>
      <c r="AT53" s="30">
        <v>0</v>
      </c>
      <c r="AU53" s="32">
        <v>0</v>
      </c>
      <c r="AV53" s="31">
        <f t="shared" si="39"/>
        <v>0</v>
      </c>
      <c r="AW53" s="31">
        <f t="shared" si="40"/>
        <v>0</v>
      </c>
      <c r="AX53" s="31">
        <f>IFERROR(AY53*('Allocation Detail'!#REF!/'Allocation Detail'!#REF!),0)</f>
        <v>0</v>
      </c>
      <c r="AY53" s="30">
        <f t="shared" si="112"/>
        <v>0</v>
      </c>
      <c r="AZ53" s="32">
        <f t="shared" si="126"/>
        <v>0</v>
      </c>
      <c r="BB53" s="40">
        <f t="shared" ref="BB53:BC53" si="151">BB52+1</f>
        <v>51</v>
      </c>
      <c r="BC53" s="41">
        <f t="shared" si="151"/>
        <v>50</v>
      </c>
      <c r="BD53" s="29">
        <f t="shared" si="128"/>
        <v>0</v>
      </c>
      <c r="BE53" s="31">
        <f t="shared" si="129"/>
        <v>0</v>
      </c>
      <c r="BF53" s="32">
        <f t="shared" si="114"/>
        <v>0</v>
      </c>
      <c r="BG53" s="31">
        <f t="shared" si="115"/>
        <v>0</v>
      </c>
      <c r="BH53" s="29">
        <f t="shared" si="65"/>
        <v>0</v>
      </c>
      <c r="BI53" s="31">
        <f t="shared" si="44"/>
        <v>0</v>
      </c>
      <c r="BJ53" s="30">
        <f t="shared" si="116"/>
        <v>0</v>
      </c>
      <c r="BK53" s="44">
        <f>IFERROR(ROUND(-SUM(BD53,BI53)*'Allocation Detail'!$E$13/12,2),0)</f>
        <v>0</v>
      </c>
      <c r="BL53" s="162">
        <f>IFERROR(ROUND(-SUM(BE53,BG53,BH53)*'Allocation Detail'!$H$13/12,2),0)</f>
        <v>0</v>
      </c>
      <c r="BM53" s="44">
        <v>0</v>
      </c>
      <c r="BN53" s="30">
        <v>0</v>
      </c>
      <c r="BO53" s="31">
        <f t="shared" si="66"/>
        <v>0</v>
      </c>
      <c r="BP53" s="29">
        <f t="shared" si="45"/>
        <v>0</v>
      </c>
      <c r="BQ53" s="31">
        <f t="shared" si="46"/>
        <v>0</v>
      </c>
      <c r="BR53" s="31">
        <f>IFERROR(BS53*('Allocation Detail'!#REF!/'Allocation Detail'!#REF!),0)</f>
        <v>0</v>
      </c>
      <c r="BS53" s="30">
        <f t="shared" si="117"/>
        <v>0</v>
      </c>
      <c r="BT53" s="32">
        <f t="shared" si="118"/>
        <v>0</v>
      </c>
    </row>
    <row r="54" spans="1:72" x14ac:dyDescent="0.2">
      <c r="A54" s="1" t="s">
        <v>77</v>
      </c>
      <c r="B54" s="9">
        <f>W127</f>
        <v>0</v>
      </c>
      <c r="C54" s="9">
        <f>W126</f>
        <v>0</v>
      </c>
      <c r="D54" s="9">
        <f>W125</f>
        <v>0</v>
      </c>
      <c r="E54" s="9">
        <f>W124</f>
        <v>0</v>
      </c>
      <c r="F54" s="40">
        <f t="shared" si="56"/>
        <v>52</v>
      </c>
      <c r="G54" s="41">
        <f t="shared" si="57"/>
        <v>51</v>
      </c>
      <c r="H54" s="29">
        <f t="shared" si="119"/>
        <v>0</v>
      </c>
      <c r="I54" s="31">
        <f t="shared" si="120"/>
        <v>0</v>
      </c>
      <c r="J54" s="31">
        <f t="shared" si="103"/>
        <v>0</v>
      </c>
      <c r="K54" s="29">
        <f t="shared" si="121"/>
        <v>0</v>
      </c>
      <c r="L54" s="153">
        <f t="shared" si="104"/>
        <v>0</v>
      </c>
      <c r="M54" s="44">
        <f>IFERROR(ROUND(-SUM(H54,L54)*'Allocation Detail'!$E$13/12,2),0)</f>
        <v>0</v>
      </c>
      <c r="N54" s="30">
        <f>IFERROR(ROUND(-SUM(I54,J54,K54)*'Allocation Detail'!$E$13/12,2),0)</f>
        <v>0</v>
      </c>
      <c r="O54" s="44">
        <f t="shared" si="58"/>
        <v>0</v>
      </c>
      <c r="P54" s="30">
        <f t="shared" si="59"/>
        <v>0</v>
      </c>
      <c r="Q54" s="31">
        <f t="shared" si="60"/>
        <v>0</v>
      </c>
      <c r="R54" s="29">
        <f t="shared" si="28"/>
        <v>0</v>
      </c>
      <c r="S54" s="31">
        <f t="shared" si="29"/>
        <v>0</v>
      </c>
      <c r="T54" s="31">
        <f>IFERROR(U54*('Allocation Detail'!#REF!/'Allocation Detail'!#REF!),0)</f>
        <v>0</v>
      </c>
      <c r="U54" s="30">
        <f t="shared" si="105"/>
        <v>0</v>
      </c>
      <c r="V54" s="133">
        <f t="shared" si="122"/>
        <v>0</v>
      </c>
      <c r="W54" s="62" t="e">
        <f t="shared" si="31"/>
        <v>#DIV/0!</v>
      </c>
      <c r="Y54" s="74">
        <f t="shared" si="149"/>
        <v>52</v>
      </c>
      <c r="Z54" s="75">
        <f t="shared" si="149"/>
        <v>51</v>
      </c>
      <c r="AA54" s="76">
        <f t="shared" si="62"/>
        <v>0</v>
      </c>
      <c r="AB54" s="76">
        <f t="shared" si="106"/>
        <v>0</v>
      </c>
      <c r="AC54" s="76">
        <f t="shared" si="32"/>
        <v>0</v>
      </c>
      <c r="AD54" s="76">
        <f t="shared" si="107"/>
        <v>0</v>
      </c>
      <c r="AE54" s="77">
        <f t="shared" si="33"/>
        <v>0</v>
      </c>
      <c r="AF54" s="1">
        <f t="shared" si="34"/>
        <v>0</v>
      </c>
      <c r="AH54" s="40">
        <f t="shared" si="150"/>
        <v>52</v>
      </c>
      <c r="AI54" s="41">
        <f t="shared" si="150"/>
        <v>51</v>
      </c>
      <c r="AJ54" s="29">
        <f t="shared" si="123"/>
        <v>0</v>
      </c>
      <c r="AK54" s="31">
        <f t="shared" si="124"/>
        <v>0</v>
      </c>
      <c r="AL54" s="32">
        <f t="shared" si="108"/>
        <v>0</v>
      </c>
      <c r="AM54" s="31">
        <f t="shared" si="109"/>
        <v>0</v>
      </c>
      <c r="AN54" s="29">
        <f t="shared" si="125"/>
        <v>0</v>
      </c>
      <c r="AO54" s="31">
        <f t="shared" si="110"/>
        <v>0</v>
      </c>
      <c r="AP54" s="30">
        <f t="shared" si="111"/>
        <v>0</v>
      </c>
      <c r="AQ54" s="44">
        <f>IFERROR(ROUND(-SUM(AJ54,AO54)*'Allocation Detail'!$E$13/12,2),0)</f>
        <v>0</v>
      </c>
      <c r="AR54" s="162">
        <f>IFERROR(ROUND(-SUM(AK54,AM54,AN54)*'Allocation Detail'!$H$13/12,2),0)</f>
        <v>0</v>
      </c>
      <c r="AS54" s="44">
        <v>0</v>
      </c>
      <c r="AT54" s="30">
        <v>0</v>
      </c>
      <c r="AU54" s="32">
        <v>0</v>
      </c>
      <c r="AV54" s="31">
        <f t="shared" si="39"/>
        <v>0</v>
      </c>
      <c r="AW54" s="31">
        <f t="shared" si="40"/>
        <v>0</v>
      </c>
      <c r="AX54" s="31">
        <f>IFERROR(AY54*('Allocation Detail'!#REF!/'Allocation Detail'!#REF!),0)</f>
        <v>0</v>
      </c>
      <c r="AY54" s="30">
        <f t="shared" si="112"/>
        <v>0</v>
      </c>
      <c r="AZ54" s="32">
        <f t="shared" si="126"/>
        <v>0</v>
      </c>
      <c r="BB54" s="40">
        <f t="shared" ref="BB54:BC54" si="152">BB53+1</f>
        <v>52</v>
      </c>
      <c r="BC54" s="41">
        <f t="shared" si="152"/>
        <v>51</v>
      </c>
      <c r="BD54" s="29">
        <f t="shared" si="128"/>
        <v>0</v>
      </c>
      <c r="BE54" s="31">
        <f t="shared" si="129"/>
        <v>0</v>
      </c>
      <c r="BF54" s="32">
        <f t="shared" si="114"/>
        <v>0</v>
      </c>
      <c r="BG54" s="31">
        <f t="shared" si="115"/>
        <v>0</v>
      </c>
      <c r="BH54" s="29">
        <f t="shared" si="65"/>
        <v>0</v>
      </c>
      <c r="BI54" s="31">
        <f t="shared" si="44"/>
        <v>0</v>
      </c>
      <c r="BJ54" s="30">
        <f t="shared" si="116"/>
        <v>0</v>
      </c>
      <c r="BK54" s="44">
        <f>IFERROR(ROUND(-SUM(BD54,BI54)*'Allocation Detail'!$E$13/12,2),0)</f>
        <v>0</v>
      </c>
      <c r="BL54" s="162">
        <f>IFERROR(ROUND(-SUM(BE54,BG54,BH54)*'Allocation Detail'!$H$13/12,2),0)</f>
        <v>0</v>
      </c>
      <c r="BM54" s="44">
        <v>0</v>
      </c>
      <c r="BN54" s="30">
        <v>0</v>
      </c>
      <c r="BO54" s="31">
        <f t="shared" si="66"/>
        <v>0</v>
      </c>
      <c r="BP54" s="29">
        <f t="shared" si="45"/>
        <v>0</v>
      </c>
      <c r="BQ54" s="31">
        <f t="shared" si="46"/>
        <v>0</v>
      </c>
      <c r="BR54" s="31">
        <f>IFERROR(BS54*('Allocation Detail'!#REF!/'Allocation Detail'!#REF!),0)</f>
        <v>0</v>
      </c>
      <c r="BS54" s="30">
        <f t="shared" si="117"/>
        <v>0</v>
      </c>
      <c r="BT54" s="32">
        <f t="shared" si="118"/>
        <v>0</v>
      </c>
    </row>
    <row r="55" spans="1:72" x14ac:dyDescent="0.2">
      <c r="A55" s="1" t="s">
        <v>78</v>
      </c>
      <c r="B55" s="9">
        <f>X127</f>
        <v>0</v>
      </c>
      <c r="C55" s="9">
        <f>X126</f>
        <v>0</v>
      </c>
      <c r="D55" s="9">
        <f>X125</f>
        <v>0</v>
      </c>
      <c r="E55" s="9">
        <f>X124</f>
        <v>0</v>
      </c>
      <c r="F55" s="40">
        <f t="shared" si="56"/>
        <v>53</v>
      </c>
      <c r="G55" s="41">
        <f t="shared" si="57"/>
        <v>52</v>
      </c>
      <c r="H55" s="29">
        <f t="shared" si="119"/>
        <v>0</v>
      </c>
      <c r="I55" s="31">
        <f t="shared" si="120"/>
        <v>0</v>
      </c>
      <c r="J55" s="31">
        <f t="shared" si="103"/>
        <v>0</v>
      </c>
      <c r="K55" s="29">
        <f t="shared" si="121"/>
        <v>0</v>
      </c>
      <c r="L55" s="153">
        <f t="shared" si="104"/>
        <v>0</v>
      </c>
      <c r="M55" s="44">
        <f>IFERROR(ROUND(-SUM(H55,L55)*'Allocation Detail'!$E$13/12,2),0)</f>
        <v>0</v>
      </c>
      <c r="N55" s="30">
        <f>IFERROR(ROUND(-SUM(I55,J55,K55)*'Allocation Detail'!$E$13/12,2),0)</f>
        <v>0</v>
      </c>
      <c r="O55" s="44">
        <f t="shared" si="58"/>
        <v>0</v>
      </c>
      <c r="P55" s="30">
        <f t="shared" si="59"/>
        <v>0</v>
      </c>
      <c r="Q55" s="31">
        <f t="shared" si="60"/>
        <v>0</v>
      </c>
      <c r="R55" s="29">
        <f t="shared" si="28"/>
        <v>0</v>
      </c>
      <c r="S55" s="31">
        <f t="shared" si="29"/>
        <v>0</v>
      </c>
      <c r="T55" s="31">
        <f>IFERROR(U55*('Allocation Detail'!#REF!/'Allocation Detail'!#REF!),0)</f>
        <v>0</v>
      </c>
      <c r="U55" s="30">
        <f t="shared" si="105"/>
        <v>0</v>
      </c>
      <c r="V55" s="133">
        <f t="shared" si="122"/>
        <v>0</v>
      </c>
      <c r="W55" s="62" t="e">
        <f t="shared" si="31"/>
        <v>#DIV/0!</v>
      </c>
      <c r="Y55" s="74">
        <f t="shared" si="149"/>
        <v>53</v>
      </c>
      <c r="Z55" s="75">
        <f t="shared" si="149"/>
        <v>52</v>
      </c>
      <c r="AA55" s="76">
        <f t="shared" si="62"/>
        <v>0</v>
      </c>
      <c r="AB55" s="76">
        <f t="shared" si="106"/>
        <v>0</v>
      </c>
      <c r="AC55" s="76">
        <f t="shared" si="32"/>
        <v>0</v>
      </c>
      <c r="AD55" s="76">
        <f t="shared" si="107"/>
        <v>0</v>
      </c>
      <c r="AE55" s="77">
        <f t="shared" si="33"/>
        <v>0</v>
      </c>
      <c r="AF55" s="1">
        <f t="shared" si="34"/>
        <v>0</v>
      </c>
      <c r="AH55" s="40">
        <f t="shared" si="150"/>
        <v>53</v>
      </c>
      <c r="AI55" s="41">
        <f t="shared" si="150"/>
        <v>52</v>
      </c>
      <c r="AJ55" s="29">
        <f t="shared" si="123"/>
        <v>0</v>
      </c>
      <c r="AK55" s="31">
        <f t="shared" si="124"/>
        <v>0</v>
      </c>
      <c r="AL55" s="32">
        <f t="shared" si="108"/>
        <v>0</v>
      </c>
      <c r="AM55" s="31">
        <f t="shared" si="109"/>
        <v>0</v>
      </c>
      <c r="AN55" s="29">
        <f t="shared" si="125"/>
        <v>0</v>
      </c>
      <c r="AO55" s="31">
        <f t="shared" si="110"/>
        <v>0</v>
      </c>
      <c r="AP55" s="30">
        <f t="shared" si="111"/>
        <v>0</v>
      </c>
      <c r="AQ55" s="44">
        <f>IFERROR(ROUND(-SUM(AJ55,AO55)*'Allocation Detail'!$E$13/12,2),0)</f>
        <v>0</v>
      </c>
      <c r="AR55" s="162">
        <f>IFERROR(ROUND(-SUM(AK55,AM55,AN55)*'Allocation Detail'!$H$13/12,2),0)</f>
        <v>0</v>
      </c>
      <c r="AS55" s="44">
        <v>0</v>
      </c>
      <c r="AT55" s="30">
        <v>0</v>
      </c>
      <c r="AU55" s="32">
        <v>0</v>
      </c>
      <c r="AV55" s="31">
        <f t="shared" si="39"/>
        <v>0</v>
      </c>
      <c r="AW55" s="31">
        <f t="shared" si="40"/>
        <v>0</v>
      </c>
      <c r="AX55" s="31">
        <f>IFERROR(AY55*('Allocation Detail'!#REF!/'Allocation Detail'!#REF!),0)</f>
        <v>0</v>
      </c>
      <c r="AY55" s="30">
        <f t="shared" si="112"/>
        <v>0</v>
      </c>
      <c r="AZ55" s="32">
        <f t="shared" si="126"/>
        <v>0</v>
      </c>
      <c r="BB55" s="40">
        <f t="shared" ref="BB55:BC55" si="153">BB54+1</f>
        <v>53</v>
      </c>
      <c r="BC55" s="41">
        <f t="shared" si="153"/>
        <v>52</v>
      </c>
      <c r="BD55" s="29">
        <f t="shared" si="128"/>
        <v>0</v>
      </c>
      <c r="BE55" s="31">
        <f t="shared" si="129"/>
        <v>0</v>
      </c>
      <c r="BF55" s="32">
        <f t="shared" si="114"/>
        <v>0</v>
      </c>
      <c r="BG55" s="31">
        <f t="shared" si="115"/>
        <v>0</v>
      </c>
      <c r="BH55" s="29">
        <f t="shared" si="65"/>
        <v>0</v>
      </c>
      <c r="BI55" s="31">
        <f t="shared" si="44"/>
        <v>0</v>
      </c>
      <c r="BJ55" s="30">
        <f t="shared" si="116"/>
        <v>0</v>
      </c>
      <c r="BK55" s="44">
        <f>IFERROR(ROUND(-SUM(BD55,BI55)*'Allocation Detail'!$E$13/12,2),0)</f>
        <v>0</v>
      </c>
      <c r="BL55" s="162">
        <f>IFERROR(ROUND(-SUM(BE55,BG55,BH55)*'Allocation Detail'!$H$13/12,2),0)</f>
        <v>0</v>
      </c>
      <c r="BM55" s="44">
        <v>0</v>
      </c>
      <c r="BN55" s="30">
        <v>0</v>
      </c>
      <c r="BO55" s="31">
        <f t="shared" si="66"/>
        <v>0</v>
      </c>
      <c r="BP55" s="29">
        <f t="shared" si="45"/>
        <v>0</v>
      </c>
      <c r="BQ55" s="31">
        <f t="shared" si="46"/>
        <v>0</v>
      </c>
      <c r="BR55" s="31">
        <f>IFERROR(BS55*('Allocation Detail'!#REF!/'Allocation Detail'!#REF!),0)</f>
        <v>0</v>
      </c>
      <c r="BS55" s="30">
        <f t="shared" si="117"/>
        <v>0</v>
      </c>
      <c r="BT55" s="32">
        <f t="shared" si="118"/>
        <v>0</v>
      </c>
    </row>
    <row r="56" spans="1:72" x14ac:dyDescent="0.2">
      <c r="A56" s="1" t="s">
        <v>79</v>
      </c>
      <c r="B56" s="9">
        <f>Y127</f>
        <v>0</v>
      </c>
      <c r="C56" s="9">
        <f>Y126</f>
        <v>0</v>
      </c>
      <c r="D56" s="9">
        <f>Y125</f>
        <v>0</v>
      </c>
      <c r="E56" s="9">
        <f>Y124</f>
        <v>0</v>
      </c>
      <c r="F56" s="40">
        <f t="shared" si="56"/>
        <v>54</v>
      </c>
      <c r="G56" s="41">
        <f t="shared" si="57"/>
        <v>53</v>
      </c>
      <c r="H56" s="29">
        <f t="shared" si="119"/>
        <v>0</v>
      </c>
      <c r="I56" s="31">
        <f t="shared" si="120"/>
        <v>0</v>
      </c>
      <c r="J56" s="31">
        <f t="shared" si="103"/>
        <v>0</v>
      </c>
      <c r="K56" s="29">
        <f t="shared" si="121"/>
        <v>0</v>
      </c>
      <c r="L56" s="153">
        <f t="shared" si="104"/>
        <v>0</v>
      </c>
      <c r="M56" s="44">
        <f>IFERROR(ROUND(-SUM(H56,L56)*'Allocation Detail'!$E$13/12,2),0)</f>
        <v>0</v>
      </c>
      <c r="N56" s="30">
        <f>IFERROR(ROUND(-SUM(I56,J56,K56)*'Allocation Detail'!$E$13/12,2),0)</f>
        <v>0</v>
      </c>
      <c r="O56" s="44">
        <f t="shared" si="58"/>
        <v>0</v>
      </c>
      <c r="P56" s="30">
        <f t="shared" si="59"/>
        <v>0</v>
      </c>
      <c r="Q56" s="31">
        <f t="shared" si="60"/>
        <v>0</v>
      </c>
      <c r="R56" s="29">
        <f t="shared" si="28"/>
        <v>0</v>
      </c>
      <c r="S56" s="31">
        <f t="shared" si="29"/>
        <v>0</v>
      </c>
      <c r="T56" s="31">
        <f>IFERROR(U56*('Allocation Detail'!#REF!/'Allocation Detail'!#REF!),0)</f>
        <v>0</v>
      </c>
      <c r="U56" s="30">
        <f t="shared" si="105"/>
        <v>0</v>
      </c>
      <c r="V56" s="133">
        <f t="shared" si="122"/>
        <v>0</v>
      </c>
      <c r="W56" s="62" t="e">
        <f t="shared" si="31"/>
        <v>#DIV/0!</v>
      </c>
      <c r="Y56" s="74">
        <f t="shared" si="149"/>
        <v>54</v>
      </c>
      <c r="Z56" s="75">
        <f t="shared" si="149"/>
        <v>53</v>
      </c>
      <c r="AA56" s="76">
        <f t="shared" si="62"/>
        <v>0</v>
      </c>
      <c r="AB56" s="76">
        <f t="shared" si="106"/>
        <v>0</v>
      </c>
      <c r="AC56" s="76">
        <f t="shared" si="32"/>
        <v>0</v>
      </c>
      <c r="AD56" s="76">
        <f t="shared" si="107"/>
        <v>0</v>
      </c>
      <c r="AE56" s="77">
        <f t="shared" si="33"/>
        <v>0</v>
      </c>
      <c r="AF56" s="1">
        <f t="shared" si="34"/>
        <v>0</v>
      </c>
      <c r="AH56" s="40">
        <f t="shared" si="150"/>
        <v>54</v>
      </c>
      <c r="AI56" s="41">
        <f t="shared" si="150"/>
        <v>53</v>
      </c>
      <c r="AJ56" s="29">
        <f t="shared" si="123"/>
        <v>0</v>
      </c>
      <c r="AK56" s="31">
        <f t="shared" si="124"/>
        <v>0</v>
      </c>
      <c r="AL56" s="32">
        <f t="shared" si="108"/>
        <v>0</v>
      </c>
      <c r="AM56" s="31">
        <f t="shared" si="109"/>
        <v>0</v>
      </c>
      <c r="AN56" s="29">
        <f t="shared" si="125"/>
        <v>0</v>
      </c>
      <c r="AO56" s="31">
        <f t="shared" si="110"/>
        <v>0</v>
      </c>
      <c r="AP56" s="30">
        <f t="shared" si="111"/>
        <v>0</v>
      </c>
      <c r="AQ56" s="44">
        <f>IFERROR(ROUND(-SUM(AJ56,AO56)*'Allocation Detail'!$E$13/12,2),0)</f>
        <v>0</v>
      </c>
      <c r="AR56" s="162">
        <f>IFERROR(ROUND(-SUM(AK56,AM56,AN56)*'Allocation Detail'!$H$13/12,2),0)</f>
        <v>0</v>
      </c>
      <c r="AS56" s="44">
        <v>0</v>
      </c>
      <c r="AT56" s="30">
        <v>0</v>
      </c>
      <c r="AU56" s="32">
        <v>0</v>
      </c>
      <c r="AV56" s="31">
        <f t="shared" si="39"/>
        <v>0</v>
      </c>
      <c r="AW56" s="31">
        <f t="shared" si="40"/>
        <v>0</v>
      </c>
      <c r="AX56" s="31">
        <f>IFERROR(AY56*('Allocation Detail'!#REF!/'Allocation Detail'!#REF!),0)</f>
        <v>0</v>
      </c>
      <c r="AY56" s="30">
        <f t="shared" si="112"/>
        <v>0</v>
      </c>
      <c r="AZ56" s="32">
        <f t="shared" si="126"/>
        <v>0</v>
      </c>
      <c r="BB56" s="40">
        <f t="shared" ref="BB56:BC56" si="154">BB55+1</f>
        <v>54</v>
      </c>
      <c r="BC56" s="41">
        <f t="shared" si="154"/>
        <v>53</v>
      </c>
      <c r="BD56" s="29">
        <f t="shared" si="128"/>
        <v>0</v>
      </c>
      <c r="BE56" s="31">
        <f t="shared" si="129"/>
        <v>0</v>
      </c>
      <c r="BF56" s="32">
        <f t="shared" si="114"/>
        <v>0</v>
      </c>
      <c r="BG56" s="31">
        <f t="shared" si="115"/>
        <v>0</v>
      </c>
      <c r="BH56" s="29">
        <f t="shared" si="65"/>
        <v>0</v>
      </c>
      <c r="BI56" s="31">
        <f t="shared" si="44"/>
        <v>0</v>
      </c>
      <c r="BJ56" s="30">
        <f t="shared" si="116"/>
        <v>0</v>
      </c>
      <c r="BK56" s="44">
        <f>IFERROR(ROUND(-SUM(BD56,BI56)*'Allocation Detail'!$E$13/12,2),0)</f>
        <v>0</v>
      </c>
      <c r="BL56" s="162">
        <f>IFERROR(ROUND(-SUM(BE56,BG56,BH56)*'Allocation Detail'!$H$13/12,2),0)</f>
        <v>0</v>
      </c>
      <c r="BM56" s="44">
        <v>0</v>
      </c>
      <c r="BN56" s="30">
        <v>0</v>
      </c>
      <c r="BO56" s="31">
        <f t="shared" si="66"/>
        <v>0</v>
      </c>
      <c r="BP56" s="29">
        <f t="shared" si="45"/>
        <v>0</v>
      </c>
      <c r="BQ56" s="31">
        <f t="shared" si="46"/>
        <v>0</v>
      </c>
      <c r="BR56" s="31">
        <f>IFERROR(BS56*('Allocation Detail'!#REF!/'Allocation Detail'!#REF!),0)</f>
        <v>0</v>
      </c>
      <c r="BS56" s="30">
        <f t="shared" si="117"/>
        <v>0</v>
      </c>
      <c r="BT56" s="32">
        <f t="shared" si="118"/>
        <v>0</v>
      </c>
    </row>
    <row r="57" spans="1:72" x14ac:dyDescent="0.2">
      <c r="A57" s="1" t="s">
        <v>113</v>
      </c>
      <c r="B57" s="9">
        <f>V127</f>
        <v>0</v>
      </c>
      <c r="C57" s="9">
        <f>V126</f>
        <v>0</v>
      </c>
      <c r="D57" s="9">
        <f>V125</f>
        <v>0</v>
      </c>
      <c r="E57" s="9">
        <f>V124</f>
        <v>0</v>
      </c>
      <c r="F57" s="40">
        <f t="shared" si="56"/>
        <v>55</v>
      </c>
      <c r="G57" s="41">
        <f t="shared" si="57"/>
        <v>54</v>
      </c>
      <c r="H57" s="29">
        <f t="shared" si="119"/>
        <v>0</v>
      </c>
      <c r="I57" s="31">
        <f t="shared" si="120"/>
        <v>0</v>
      </c>
      <c r="J57" s="31">
        <f t="shared" si="103"/>
        <v>0</v>
      </c>
      <c r="K57" s="29">
        <f t="shared" si="121"/>
        <v>0</v>
      </c>
      <c r="L57" s="153">
        <f t="shared" si="104"/>
        <v>0</v>
      </c>
      <c r="M57" s="44">
        <f>IFERROR(ROUND(-SUM(H57,L57)*'Allocation Detail'!$E$13/12,2),0)</f>
        <v>0</v>
      </c>
      <c r="N57" s="30">
        <f>IFERROR(ROUND(-SUM(I57,J57,K57)*'Allocation Detail'!$E$13/12,2),0)</f>
        <v>0</v>
      </c>
      <c r="O57" s="44">
        <f t="shared" si="58"/>
        <v>0</v>
      </c>
      <c r="P57" s="30">
        <f t="shared" si="59"/>
        <v>0</v>
      </c>
      <c r="Q57" s="31">
        <f t="shared" si="60"/>
        <v>0</v>
      </c>
      <c r="R57" s="29">
        <f t="shared" si="28"/>
        <v>0</v>
      </c>
      <c r="S57" s="31">
        <f t="shared" si="29"/>
        <v>0</v>
      </c>
      <c r="T57" s="31">
        <f>IFERROR(U57*('Allocation Detail'!#REF!/'Allocation Detail'!#REF!),0)</f>
        <v>0</v>
      </c>
      <c r="U57" s="30">
        <f t="shared" si="105"/>
        <v>0</v>
      </c>
      <c r="V57" s="133">
        <f t="shared" si="122"/>
        <v>0</v>
      </c>
      <c r="W57" s="62" t="e">
        <f t="shared" si="31"/>
        <v>#DIV/0!</v>
      </c>
      <c r="Y57" s="74">
        <f t="shared" si="149"/>
        <v>55</v>
      </c>
      <c r="Z57" s="75">
        <f t="shared" si="149"/>
        <v>54</v>
      </c>
      <c r="AA57" s="76">
        <f t="shared" si="62"/>
        <v>0</v>
      </c>
      <c r="AB57" s="76">
        <f t="shared" si="106"/>
        <v>0</v>
      </c>
      <c r="AC57" s="76">
        <f t="shared" si="32"/>
        <v>0</v>
      </c>
      <c r="AD57" s="76">
        <f t="shared" si="107"/>
        <v>0</v>
      </c>
      <c r="AE57" s="77">
        <f t="shared" si="33"/>
        <v>0</v>
      </c>
      <c r="AF57" s="1">
        <f t="shared" si="34"/>
        <v>0</v>
      </c>
      <c r="AH57" s="40">
        <f t="shared" si="150"/>
        <v>55</v>
      </c>
      <c r="AI57" s="41">
        <f t="shared" si="150"/>
        <v>54</v>
      </c>
      <c r="AJ57" s="29">
        <f t="shared" si="123"/>
        <v>0</v>
      </c>
      <c r="AK57" s="31">
        <f t="shared" si="124"/>
        <v>0</v>
      </c>
      <c r="AL57" s="32">
        <f t="shared" si="108"/>
        <v>0</v>
      </c>
      <c r="AM57" s="31">
        <f t="shared" si="109"/>
        <v>0</v>
      </c>
      <c r="AN57" s="29">
        <f t="shared" si="125"/>
        <v>0</v>
      </c>
      <c r="AO57" s="31">
        <f t="shared" si="110"/>
        <v>0</v>
      </c>
      <c r="AP57" s="30">
        <f t="shared" si="111"/>
        <v>0</v>
      </c>
      <c r="AQ57" s="44">
        <f>IFERROR(ROUND(-SUM(AJ57,AO57)*'Allocation Detail'!$E$13/12,2),0)</f>
        <v>0</v>
      </c>
      <c r="AR57" s="162">
        <f>IFERROR(ROUND(-SUM(AK57,AM57,AN57)*'Allocation Detail'!$H$13/12,2),0)</f>
        <v>0</v>
      </c>
      <c r="AS57" s="44">
        <v>0</v>
      </c>
      <c r="AT57" s="30">
        <v>0</v>
      </c>
      <c r="AU57" s="32">
        <v>0</v>
      </c>
      <c r="AV57" s="31">
        <f t="shared" si="39"/>
        <v>0</v>
      </c>
      <c r="AW57" s="31">
        <f t="shared" si="40"/>
        <v>0</v>
      </c>
      <c r="AX57" s="31">
        <f>IFERROR(AY57*('Allocation Detail'!#REF!/'Allocation Detail'!#REF!),0)</f>
        <v>0</v>
      </c>
      <c r="AY57" s="30">
        <f t="shared" si="112"/>
        <v>0</v>
      </c>
      <c r="AZ57" s="32">
        <f t="shared" si="126"/>
        <v>0</v>
      </c>
      <c r="BB57" s="40">
        <f t="shared" ref="BB57:BC57" si="155">BB56+1</f>
        <v>55</v>
      </c>
      <c r="BC57" s="41">
        <f t="shared" si="155"/>
        <v>54</v>
      </c>
      <c r="BD57" s="29">
        <f t="shared" si="128"/>
        <v>0</v>
      </c>
      <c r="BE57" s="31">
        <f t="shared" si="129"/>
        <v>0</v>
      </c>
      <c r="BF57" s="32">
        <f t="shared" si="114"/>
        <v>0</v>
      </c>
      <c r="BG57" s="31">
        <f t="shared" si="115"/>
        <v>0</v>
      </c>
      <c r="BH57" s="29">
        <f t="shared" si="65"/>
        <v>0</v>
      </c>
      <c r="BI57" s="31">
        <f t="shared" si="44"/>
        <v>0</v>
      </c>
      <c r="BJ57" s="30">
        <f t="shared" si="116"/>
        <v>0</v>
      </c>
      <c r="BK57" s="44">
        <f>IFERROR(ROUND(-SUM(BD57,BI57)*'Allocation Detail'!$E$13/12,2),0)</f>
        <v>0</v>
      </c>
      <c r="BL57" s="162">
        <f>IFERROR(ROUND(-SUM(BE57,BG57,BH57)*'Allocation Detail'!$H$13/12,2),0)</f>
        <v>0</v>
      </c>
      <c r="BM57" s="44">
        <v>0</v>
      </c>
      <c r="BN57" s="30">
        <v>0</v>
      </c>
      <c r="BO57" s="31">
        <f t="shared" si="66"/>
        <v>0</v>
      </c>
      <c r="BP57" s="29">
        <f t="shared" si="45"/>
        <v>0</v>
      </c>
      <c r="BQ57" s="31">
        <f t="shared" si="46"/>
        <v>0</v>
      </c>
      <c r="BR57" s="31">
        <f>IFERROR(BS57*('Allocation Detail'!#REF!/'Allocation Detail'!#REF!),0)</f>
        <v>0</v>
      </c>
      <c r="BS57" s="30">
        <f t="shared" si="117"/>
        <v>0</v>
      </c>
      <c r="BT57" s="32">
        <f t="shared" si="118"/>
        <v>0</v>
      </c>
    </row>
    <row r="58" spans="1:72" x14ac:dyDescent="0.2">
      <c r="E58" s="9"/>
      <c r="F58" s="40">
        <f t="shared" si="56"/>
        <v>56</v>
      </c>
      <c r="G58" s="41">
        <f t="shared" si="57"/>
        <v>55</v>
      </c>
      <c r="H58" s="29">
        <f t="shared" si="119"/>
        <v>0</v>
      </c>
      <c r="I58" s="31">
        <f t="shared" si="120"/>
        <v>0</v>
      </c>
      <c r="J58" s="31">
        <f t="shared" si="103"/>
        <v>0</v>
      </c>
      <c r="K58" s="29">
        <f t="shared" si="121"/>
        <v>0</v>
      </c>
      <c r="L58" s="153">
        <f t="shared" si="104"/>
        <v>0</v>
      </c>
      <c r="M58" s="44">
        <f>IFERROR(ROUND(-SUM(H58,L58)*'Allocation Detail'!$E$13/12,2),0)</f>
        <v>0</v>
      </c>
      <c r="N58" s="30">
        <f>IFERROR(ROUND(-SUM(I58,J58,K58)*'Allocation Detail'!$E$13/12,2),0)</f>
        <v>0</v>
      </c>
      <c r="O58" s="44">
        <f t="shared" si="58"/>
        <v>0</v>
      </c>
      <c r="P58" s="30">
        <f t="shared" si="59"/>
        <v>0</v>
      </c>
      <c r="Q58" s="31">
        <f t="shared" si="60"/>
        <v>0</v>
      </c>
      <c r="R58" s="29">
        <f t="shared" si="28"/>
        <v>0</v>
      </c>
      <c r="S58" s="31">
        <f t="shared" si="29"/>
        <v>0</v>
      </c>
      <c r="T58" s="31">
        <f>IFERROR(U58*('Allocation Detail'!#REF!/'Allocation Detail'!#REF!),0)</f>
        <v>0</v>
      </c>
      <c r="U58" s="30">
        <f t="shared" si="105"/>
        <v>0</v>
      </c>
      <c r="V58" s="133">
        <f t="shared" si="122"/>
        <v>0</v>
      </c>
      <c r="W58" s="62" t="e">
        <f t="shared" si="31"/>
        <v>#DIV/0!</v>
      </c>
      <c r="Y58" s="74">
        <f t="shared" si="149"/>
        <v>56</v>
      </c>
      <c r="Z58" s="75">
        <f t="shared" si="149"/>
        <v>55</v>
      </c>
      <c r="AA58" s="76">
        <f t="shared" si="62"/>
        <v>0</v>
      </c>
      <c r="AB58" s="76">
        <f t="shared" si="106"/>
        <v>0</v>
      </c>
      <c r="AC58" s="76">
        <f t="shared" si="32"/>
        <v>0</v>
      </c>
      <c r="AD58" s="76">
        <f t="shared" si="107"/>
        <v>0</v>
      </c>
      <c r="AE58" s="77">
        <f t="shared" si="33"/>
        <v>0</v>
      </c>
      <c r="AF58" s="1">
        <f t="shared" si="34"/>
        <v>0</v>
      </c>
      <c r="AH58" s="40">
        <f t="shared" si="150"/>
        <v>56</v>
      </c>
      <c r="AI58" s="41">
        <f t="shared" si="150"/>
        <v>55</v>
      </c>
      <c r="AJ58" s="29">
        <f t="shared" si="123"/>
        <v>0</v>
      </c>
      <c r="AK58" s="31">
        <f t="shared" si="124"/>
        <v>0</v>
      </c>
      <c r="AL58" s="32">
        <f t="shared" si="108"/>
        <v>0</v>
      </c>
      <c r="AM58" s="31">
        <f t="shared" si="109"/>
        <v>0</v>
      </c>
      <c r="AN58" s="29">
        <f t="shared" si="125"/>
        <v>0</v>
      </c>
      <c r="AO58" s="31">
        <f t="shared" si="110"/>
        <v>0</v>
      </c>
      <c r="AP58" s="30">
        <f t="shared" si="111"/>
        <v>0</v>
      </c>
      <c r="AQ58" s="44">
        <f>IFERROR(ROUND(-SUM(AJ58,AO58)*'Allocation Detail'!$E$13/12,2),0)</f>
        <v>0</v>
      </c>
      <c r="AR58" s="162">
        <f>IFERROR(ROUND(-SUM(AK58,AM58,AN58)*'Allocation Detail'!$H$13/12,2),0)</f>
        <v>0</v>
      </c>
      <c r="AS58" s="44">
        <v>0</v>
      </c>
      <c r="AT58" s="30">
        <v>0</v>
      </c>
      <c r="AU58" s="32">
        <v>0</v>
      </c>
      <c r="AV58" s="31">
        <f t="shared" si="39"/>
        <v>0</v>
      </c>
      <c r="AW58" s="31">
        <f t="shared" si="40"/>
        <v>0</v>
      </c>
      <c r="AX58" s="31">
        <f>IFERROR(AY58*('Allocation Detail'!#REF!/'Allocation Detail'!#REF!),0)</f>
        <v>0</v>
      </c>
      <c r="AY58" s="30">
        <f t="shared" si="112"/>
        <v>0</v>
      </c>
      <c r="AZ58" s="32">
        <f t="shared" si="126"/>
        <v>0</v>
      </c>
      <c r="BB58" s="40">
        <f t="shared" ref="BB58:BC58" si="156">BB57+1</f>
        <v>56</v>
      </c>
      <c r="BC58" s="41">
        <f t="shared" si="156"/>
        <v>55</v>
      </c>
      <c r="BD58" s="29">
        <f t="shared" si="128"/>
        <v>0</v>
      </c>
      <c r="BE58" s="31">
        <f t="shared" si="129"/>
        <v>0</v>
      </c>
      <c r="BF58" s="32">
        <f t="shared" si="114"/>
        <v>0</v>
      </c>
      <c r="BG58" s="31">
        <f t="shared" si="115"/>
        <v>0</v>
      </c>
      <c r="BH58" s="29">
        <f t="shared" si="65"/>
        <v>0</v>
      </c>
      <c r="BI58" s="31">
        <f t="shared" si="44"/>
        <v>0</v>
      </c>
      <c r="BJ58" s="30">
        <f t="shared" si="116"/>
        <v>0</v>
      </c>
      <c r="BK58" s="44">
        <f>IFERROR(ROUND(-SUM(BD58,BI58)*'Allocation Detail'!$E$13/12,2),0)</f>
        <v>0</v>
      </c>
      <c r="BL58" s="162">
        <f>IFERROR(ROUND(-SUM(BE58,BG58,BH58)*'Allocation Detail'!$H$13/12,2),0)</f>
        <v>0</v>
      </c>
      <c r="BM58" s="44">
        <v>0</v>
      </c>
      <c r="BN58" s="30">
        <v>0</v>
      </c>
      <c r="BO58" s="31">
        <f t="shared" si="66"/>
        <v>0</v>
      </c>
      <c r="BP58" s="29">
        <f t="shared" si="45"/>
        <v>0</v>
      </c>
      <c r="BQ58" s="31">
        <f t="shared" si="46"/>
        <v>0</v>
      </c>
      <c r="BR58" s="31">
        <f>IFERROR(BS58*('Allocation Detail'!#REF!/'Allocation Detail'!#REF!),0)</f>
        <v>0</v>
      </c>
      <c r="BS58" s="30">
        <f t="shared" si="117"/>
        <v>0</v>
      </c>
      <c r="BT58" s="32">
        <f t="shared" si="118"/>
        <v>0</v>
      </c>
    </row>
    <row r="59" spans="1:72" x14ac:dyDescent="0.2">
      <c r="B59" s="9"/>
      <c r="E59" s="9"/>
      <c r="F59" s="40">
        <f t="shared" si="56"/>
        <v>57</v>
      </c>
      <c r="G59" s="41">
        <f t="shared" si="57"/>
        <v>56</v>
      </c>
      <c r="H59" s="29">
        <f t="shared" si="119"/>
        <v>0</v>
      </c>
      <c r="I59" s="31">
        <f t="shared" si="120"/>
        <v>0</v>
      </c>
      <c r="J59" s="31">
        <f t="shared" si="103"/>
        <v>0</v>
      </c>
      <c r="K59" s="29">
        <f t="shared" si="121"/>
        <v>0</v>
      </c>
      <c r="L59" s="153">
        <f t="shared" si="104"/>
        <v>0</v>
      </c>
      <c r="M59" s="44">
        <f>IFERROR(ROUND(-SUM(H59,L59)*'Allocation Detail'!$E$13/12,2),0)</f>
        <v>0</v>
      </c>
      <c r="N59" s="30">
        <f>IFERROR(ROUND(-SUM(I59,J59,K59)*'Allocation Detail'!$E$13/12,2),0)</f>
        <v>0</v>
      </c>
      <c r="O59" s="44">
        <f t="shared" si="58"/>
        <v>0</v>
      </c>
      <c r="P59" s="30">
        <f t="shared" si="59"/>
        <v>0</v>
      </c>
      <c r="Q59" s="31">
        <f t="shared" si="60"/>
        <v>0</v>
      </c>
      <c r="R59" s="29">
        <f t="shared" si="28"/>
        <v>0</v>
      </c>
      <c r="S59" s="31">
        <f t="shared" si="29"/>
        <v>0</v>
      </c>
      <c r="T59" s="31">
        <f>IFERROR(U59*('Allocation Detail'!#REF!/'Allocation Detail'!#REF!),0)</f>
        <v>0</v>
      </c>
      <c r="U59" s="30">
        <f t="shared" si="105"/>
        <v>0</v>
      </c>
      <c r="V59" s="133">
        <f t="shared" si="122"/>
        <v>0</v>
      </c>
      <c r="W59" s="62" t="e">
        <f t="shared" si="31"/>
        <v>#DIV/0!</v>
      </c>
      <c r="Y59" s="74">
        <f t="shared" si="149"/>
        <v>57</v>
      </c>
      <c r="Z59" s="75">
        <f t="shared" si="149"/>
        <v>56</v>
      </c>
      <c r="AA59" s="76">
        <f t="shared" si="62"/>
        <v>0</v>
      </c>
      <c r="AB59" s="76">
        <f t="shared" si="106"/>
        <v>0</v>
      </c>
      <c r="AC59" s="76">
        <f t="shared" si="32"/>
        <v>0</v>
      </c>
      <c r="AD59" s="76">
        <f t="shared" si="107"/>
        <v>0</v>
      </c>
      <c r="AE59" s="77">
        <f t="shared" si="33"/>
        <v>0</v>
      </c>
      <c r="AF59" s="1">
        <f t="shared" si="34"/>
        <v>0</v>
      </c>
      <c r="AH59" s="40">
        <f t="shared" si="150"/>
        <v>57</v>
      </c>
      <c r="AI59" s="41">
        <f t="shared" si="150"/>
        <v>56</v>
      </c>
      <c r="AJ59" s="29">
        <f t="shared" si="123"/>
        <v>0</v>
      </c>
      <c r="AK59" s="31">
        <f t="shared" si="124"/>
        <v>0</v>
      </c>
      <c r="AL59" s="32">
        <f t="shared" si="108"/>
        <v>0</v>
      </c>
      <c r="AM59" s="31">
        <f t="shared" si="109"/>
        <v>0</v>
      </c>
      <c r="AN59" s="29">
        <f t="shared" si="125"/>
        <v>0</v>
      </c>
      <c r="AO59" s="31">
        <f t="shared" si="110"/>
        <v>0</v>
      </c>
      <c r="AP59" s="30">
        <f t="shared" si="111"/>
        <v>0</v>
      </c>
      <c r="AQ59" s="44">
        <f>IFERROR(ROUND(-SUM(AJ59,AO59)*'Allocation Detail'!$E$13/12,2),0)</f>
        <v>0</v>
      </c>
      <c r="AR59" s="162">
        <f>IFERROR(ROUND(-SUM(AK59,AM59,AN59)*'Allocation Detail'!$H$13/12,2),0)</f>
        <v>0</v>
      </c>
      <c r="AS59" s="44">
        <v>0</v>
      </c>
      <c r="AT59" s="30">
        <v>0</v>
      </c>
      <c r="AU59" s="32">
        <v>0</v>
      </c>
      <c r="AV59" s="31">
        <f t="shared" si="39"/>
        <v>0</v>
      </c>
      <c r="AW59" s="31">
        <f t="shared" si="40"/>
        <v>0</v>
      </c>
      <c r="AX59" s="31">
        <f>IFERROR(AY59*('Allocation Detail'!#REF!/'Allocation Detail'!#REF!),0)</f>
        <v>0</v>
      </c>
      <c r="AY59" s="30">
        <f t="shared" si="112"/>
        <v>0</v>
      </c>
      <c r="AZ59" s="32">
        <f t="shared" si="126"/>
        <v>0</v>
      </c>
      <c r="BB59" s="40">
        <f t="shared" ref="BB59:BC59" si="157">BB58+1</f>
        <v>57</v>
      </c>
      <c r="BC59" s="41">
        <f t="shared" si="157"/>
        <v>56</v>
      </c>
      <c r="BD59" s="29">
        <f t="shared" si="128"/>
        <v>0</v>
      </c>
      <c r="BE59" s="31">
        <f t="shared" si="129"/>
        <v>0</v>
      </c>
      <c r="BF59" s="32">
        <f t="shared" si="114"/>
        <v>0</v>
      </c>
      <c r="BG59" s="31">
        <f t="shared" si="115"/>
        <v>0</v>
      </c>
      <c r="BH59" s="29">
        <f t="shared" si="65"/>
        <v>0</v>
      </c>
      <c r="BI59" s="31">
        <f t="shared" si="44"/>
        <v>0</v>
      </c>
      <c r="BJ59" s="30">
        <f t="shared" si="116"/>
        <v>0</v>
      </c>
      <c r="BK59" s="44">
        <f>IFERROR(ROUND(-SUM(BD59,BI59)*'Allocation Detail'!$E$13/12,2),0)</f>
        <v>0</v>
      </c>
      <c r="BL59" s="162">
        <f>IFERROR(ROUND(-SUM(BE59,BG59,BH59)*'Allocation Detail'!$H$13/12,2),0)</f>
        <v>0</v>
      </c>
      <c r="BM59" s="44">
        <v>0</v>
      </c>
      <c r="BN59" s="30">
        <v>0</v>
      </c>
      <c r="BO59" s="31">
        <f t="shared" si="66"/>
        <v>0</v>
      </c>
      <c r="BP59" s="29">
        <f t="shared" si="45"/>
        <v>0</v>
      </c>
      <c r="BQ59" s="31">
        <f t="shared" si="46"/>
        <v>0</v>
      </c>
      <c r="BR59" s="31">
        <f>IFERROR(BS59*('Allocation Detail'!#REF!/'Allocation Detail'!#REF!),0)</f>
        <v>0</v>
      </c>
      <c r="BS59" s="30">
        <f t="shared" si="117"/>
        <v>0</v>
      </c>
      <c r="BT59" s="32">
        <f t="shared" si="118"/>
        <v>0</v>
      </c>
    </row>
    <row r="60" spans="1:72" x14ac:dyDescent="0.2">
      <c r="C60" s="17"/>
      <c r="D60" s="12"/>
      <c r="E60" s="9"/>
      <c r="F60" s="40">
        <f t="shared" si="56"/>
        <v>58</v>
      </c>
      <c r="G60" s="41">
        <f t="shared" si="57"/>
        <v>57</v>
      </c>
      <c r="H60" s="29">
        <f t="shared" si="119"/>
        <v>0</v>
      </c>
      <c r="I60" s="31">
        <f t="shared" si="120"/>
        <v>0</v>
      </c>
      <c r="J60" s="31">
        <f t="shared" si="103"/>
        <v>0</v>
      </c>
      <c r="K60" s="29">
        <f t="shared" si="121"/>
        <v>0</v>
      </c>
      <c r="L60" s="153">
        <f t="shared" si="104"/>
        <v>0</v>
      </c>
      <c r="M60" s="44">
        <f>IFERROR(ROUND(-SUM(H60,L60)*'Allocation Detail'!$E$13/12,2),0)</f>
        <v>0</v>
      </c>
      <c r="N60" s="30">
        <f>IFERROR(ROUND(-SUM(I60,J60,K60)*'Allocation Detail'!$E$13/12,2),0)</f>
        <v>0</v>
      </c>
      <c r="O60" s="44">
        <f t="shared" si="58"/>
        <v>0</v>
      </c>
      <c r="P60" s="30">
        <f t="shared" si="59"/>
        <v>0</v>
      </c>
      <c r="Q60" s="31">
        <f t="shared" si="60"/>
        <v>0</v>
      </c>
      <c r="R60" s="29">
        <f t="shared" si="28"/>
        <v>0</v>
      </c>
      <c r="S60" s="31">
        <f t="shared" si="29"/>
        <v>0</v>
      </c>
      <c r="T60" s="31">
        <f>IFERROR(U60*('Allocation Detail'!#REF!/'Allocation Detail'!#REF!),0)</f>
        <v>0</v>
      </c>
      <c r="U60" s="30">
        <f t="shared" si="105"/>
        <v>0</v>
      </c>
      <c r="V60" s="133">
        <f t="shared" si="122"/>
        <v>0</v>
      </c>
      <c r="W60" s="62" t="e">
        <f t="shared" si="31"/>
        <v>#DIV/0!</v>
      </c>
      <c r="Y60" s="74">
        <f t="shared" si="149"/>
        <v>58</v>
      </c>
      <c r="Z60" s="75">
        <f t="shared" si="149"/>
        <v>57</v>
      </c>
      <c r="AA60" s="76">
        <f t="shared" si="62"/>
        <v>0</v>
      </c>
      <c r="AB60" s="76">
        <f t="shared" si="106"/>
        <v>0</v>
      </c>
      <c r="AC60" s="76">
        <f t="shared" si="32"/>
        <v>0</v>
      </c>
      <c r="AD60" s="76">
        <f t="shared" si="107"/>
        <v>0</v>
      </c>
      <c r="AE60" s="77">
        <f t="shared" si="33"/>
        <v>0</v>
      </c>
      <c r="AF60" s="1">
        <f t="shared" si="34"/>
        <v>0</v>
      </c>
      <c r="AH60" s="40">
        <f t="shared" si="150"/>
        <v>58</v>
      </c>
      <c r="AI60" s="41">
        <f t="shared" si="150"/>
        <v>57</v>
      </c>
      <c r="AJ60" s="29">
        <f t="shared" si="123"/>
        <v>0</v>
      </c>
      <c r="AK60" s="31">
        <f t="shared" si="124"/>
        <v>0</v>
      </c>
      <c r="AL60" s="32">
        <f t="shared" si="108"/>
        <v>0</v>
      </c>
      <c r="AM60" s="31">
        <f t="shared" si="109"/>
        <v>0</v>
      </c>
      <c r="AN60" s="29">
        <f t="shared" si="125"/>
        <v>0</v>
      </c>
      <c r="AO60" s="31">
        <f t="shared" si="110"/>
        <v>0</v>
      </c>
      <c r="AP60" s="30">
        <f t="shared" si="111"/>
        <v>0</v>
      </c>
      <c r="AQ60" s="44">
        <f>IFERROR(ROUND(-SUM(AJ60,AO60)*'Allocation Detail'!$E$13/12,2),0)</f>
        <v>0</v>
      </c>
      <c r="AR60" s="162">
        <f>IFERROR(ROUND(-SUM(AK60,AM60,AN60)*'Allocation Detail'!$H$13/12,2),0)</f>
        <v>0</v>
      </c>
      <c r="AS60" s="44">
        <v>0</v>
      </c>
      <c r="AT60" s="30">
        <v>0</v>
      </c>
      <c r="AU60" s="32">
        <v>0</v>
      </c>
      <c r="AV60" s="31">
        <f t="shared" si="39"/>
        <v>0</v>
      </c>
      <c r="AW60" s="31">
        <f t="shared" si="40"/>
        <v>0</v>
      </c>
      <c r="AX60" s="31">
        <f>IFERROR(AY60*('Allocation Detail'!#REF!/'Allocation Detail'!#REF!),0)</f>
        <v>0</v>
      </c>
      <c r="AY60" s="30">
        <f t="shared" si="112"/>
        <v>0</v>
      </c>
      <c r="AZ60" s="32">
        <f t="shared" si="126"/>
        <v>0</v>
      </c>
      <c r="BB60" s="40">
        <f t="shared" ref="BB60:BC60" si="158">BB59+1</f>
        <v>58</v>
      </c>
      <c r="BC60" s="41">
        <f t="shared" si="158"/>
        <v>57</v>
      </c>
      <c r="BD60" s="29">
        <f t="shared" si="128"/>
        <v>0</v>
      </c>
      <c r="BE60" s="31">
        <f t="shared" si="129"/>
        <v>0</v>
      </c>
      <c r="BF60" s="32">
        <f t="shared" si="114"/>
        <v>0</v>
      </c>
      <c r="BG60" s="31">
        <f t="shared" si="115"/>
        <v>0</v>
      </c>
      <c r="BH60" s="29">
        <f t="shared" si="65"/>
        <v>0</v>
      </c>
      <c r="BI60" s="31">
        <f t="shared" si="44"/>
        <v>0</v>
      </c>
      <c r="BJ60" s="30">
        <f t="shared" si="116"/>
        <v>0</v>
      </c>
      <c r="BK60" s="44">
        <f>IFERROR(ROUND(-SUM(BD60,BI60)*'Allocation Detail'!$E$13/12,2),0)</f>
        <v>0</v>
      </c>
      <c r="BL60" s="162">
        <f>IFERROR(ROUND(-SUM(BE60,BG60,BH60)*'Allocation Detail'!$H$13/12,2),0)</f>
        <v>0</v>
      </c>
      <c r="BM60" s="44">
        <v>0</v>
      </c>
      <c r="BN60" s="30">
        <v>0</v>
      </c>
      <c r="BO60" s="31">
        <f t="shared" si="66"/>
        <v>0</v>
      </c>
      <c r="BP60" s="29">
        <f t="shared" si="45"/>
        <v>0</v>
      </c>
      <c r="BQ60" s="31">
        <f t="shared" si="46"/>
        <v>0</v>
      </c>
      <c r="BR60" s="31">
        <f>IFERROR(BS60*('Allocation Detail'!#REF!/'Allocation Detail'!#REF!),0)</f>
        <v>0</v>
      </c>
      <c r="BS60" s="30">
        <f t="shared" si="117"/>
        <v>0</v>
      </c>
      <c r="BT60" s="32">
        <f t="shared" si="118"/>
        <v>0</v>
      </c>
    </row>
    <row r="61" spans="1:72" x14ac:dyDescent="0.2">
      <c r="C61" s="17"/>
      <c r="D61" s="12"/>
      <c r="E61" s="9"/>
      <c r="F61" s="40">
        <f t="shared" si="56"/>
        <v>59</v>
      </c>
      <c r="G61" s="41">
        <f t="shared" si="57"/>
        <v>58</v>
      </c>
      <c r="H61" s="29">
        <f t="shared" si="119"/>
        <v>0</v>
      </c>
      <c r="I61" s="31">
        <f t="shared" si="120"/>
        <v>0</v>
      </c>
      <c r="J61" s="31">
        <f t="shared" si="103"/>
        <v>0</v>
      </c>
      <c r="K61" s="29">
        <f t="shared" si="121"/>
        <v>0</v>
      </c>
      <c r="L61" s="153">
        <f t="shared" si="104"/>
        <v>0</v>
      </c>
      <c r="M61" s="44">
        <f>IFERROR(ROUND(-SUM(H61,L61)*'Allocation Detail'!$E$13/12,2),0)</f>
        <v>0</v>
      </c>
      <c r="N61" s="30">
        <f>IFERROR(ROUND(-SUM(I61,J61,K61)*'Allocation Detail'!$E$13/12,2),0)</f>
        <v>0</v>
      </c>
      <c r="O61" s="44">
        <f t="shared" si="58"/>
        <v>0</v>
      </c>
      <c r="P61" s="30">
        <f t="shared" si="59"/>
        <v>0</v>
      </c>
      <c r="Q61" s="31">
        <f t="shared" si="60"/>
        <v>0</v>
      </c>
      <c r="R61" s="29">
        <f t="shared" si="28"/>
        <v>0</v>
      </c>
      <c r="S61" s="31">
        <f t="shared" si="29"/>
        <v>0</v>
      </c>
      <c r="T61" s="31">
        <f>IFERROR(U61*('Allocation Detail'!#REF!/'Allocation Detail'!#REF!),0)</f>
        <v>0</v>
      </c>
      <c r="U61" s="30">
        <f t="shared" si="105"/>
        <v>0</v>
      </c>
      <c r="V61" s="133">
        <f t="shared" si="122"/>
        <v>0</v>
      </c>
      <c r="W61" s="62" t="e">
        <f t="shared" si="31"/>
        <v>#DIV/0!</v>
      </c>
      <c r="Y61" s="74">
        <f t="shared" si="149"/>
        <v>59</v>
      </c>
      <c r="Z61" s="75">
        <f t="shared" si="149"/>
        <v>58</v>
      </c>
      <c r="AA61" s="76">
        <f t="shared" si="62"/>
        <v>0</v>
      </c>
      <c r="AB61" s="76">
        <f t="shared" si="106"/>
        <v>0</v>
      </c>
      <c r="AC61" s="76">
        <f t="shared" si="32"/>
        <v>0</v>
      </c>
      <c r="AD61" s="76">
        <f t="shared" si="107"/>
        <v>0</v>
      </c>
      <c r="AE61" s="77">
        <f t="shared" si="33"/>
        <v>0</v>
      </c>
      <c r="AF61" s="1">
        <f t="shared" si="34"/>
        <v>0</v>
      </c>
      <c r="AH61" s="40">
        <f t="shared" si="150"/>
        <v>59</v>
      </c>
      <c r="AI61" s="41">
        <f t="shared" si="150"/>
        <v>58</v>
      </c>
      <c r="AJ61" s="29">
        <f t="shared" si="123"/>
        <v>0</v>
      </c>
      <c r="AK61" s="31">
        <f t="shared" si="124"/>
        <v>0</v>
      </c>
      <c r="AL61" s="32">
        <f t="shared" si="108"/>
        <v>0</v>
      </c>
      <c r="AM61" s="31">
        <f t="shared" si="109"/>
        <v>0</v>
      </c>
      <c r="AN61" s="29">
        <f t="shared" si="125"/>
        <v>0</v>
      </c>
      <c r="AO61" s="31">
        <f t="shared" si="110"/>
        <v>0</v>
      </c>
      <c r="AP61" s="30">
        <f t="shared" si="111"/>
        <v>0</v>
      </c>
      <c r="AQ61" s="44">
        <f>IFERROR(ROUND(-SUM(AJ61,AO61)*'Allocation Detail'!$E$13/12,2),0)</f>
        <v>0</v>
      </c>
      <c r="AR61" s="162">
        <f>IFERROR(ROUND(-SUM(AK61,AM61,AN61)*'Allocation Detail'!$H$13/12,2),0)</f>
        <v>0</v>
      </c>
      <c r="AS61" s="44">
        <v>0</v>
      </c>
      <c r="AT61" s="30">
        <v>0</v>
      </c>
      <c r="AU61" s="32">
        <v>0</v>
      </c>
      <c r="AV61" s="31">
        <f t="shared" si="39"/>
        <v>0</v>
      </c>
      <c r="AW61" s="31">
        <f t="shared" si="40"/>
        <v>0</v>
      </c>
      <c r="AX61" s="31">
        <f>IFERROR(AY61*('Allocation Detail'!#REF!/'Allocation Detail'!#REF!),0)</f>
        <v>0</v>
      </c>
      <c r="AY61" s="30">
        <f t="shared" si="112"/>
        <v>0</v>
      </c>
      <c r="AZ61" s="32">
        <f t="shared" si="126"/>
        <v>0</v>
      </c>
      <c r="BB61" s="40">
        <f t="shared" ref="BB61:BC61" si="159">BB60+1</f>
        <v>59</v>
      </c>
      <c r="BC61" s="41">
        <f t="shared" si="159"/>
        <v>58</v>
      </c>
      <c r="BD61" s="29">
        <f t="shared" si="128"/>
        <v>0</v>
      </c>
      <c r="BE61" s="31">
        <f t="shared" si="129"/>
        <v>0</v>
      </c>
      <c r="BF61" s="32">
        <f t="shared" si="114"/>
        <v>0</v>
      </c>
      <c r="BG61" s="31">
        <f t="shared" si="115"/>
        <v>0</v>
      </c>
      <c r="BH61" s="29">
        <f t="shared" si="65"/>
        <v>0</v>
      </c>
      <c r="BI61" s="31">
        <f t="shared" si="44"/>
        <v>0</v>
      </c>
      <c r="BJ61" s="30">
        <f t="shared" si="116"/>
        <v>0</v>
      </c>
      <c r="BK61" s="44">
        <f>IFERROR(ROUND(-SUM(BD61,BI61)*'Allocation Detail'!$E$13/12,2),0)</f>
        <v>0</v>
      </c>
      <c r="BL61" s="162">
        <f>IFERROR(ROUND(-SUM(BE61,BG61,BH61)*'Allocation Detail'!$H$13/12,2),0)</f>
        <v>0</v>
      </c>
      <c r="BM61" s="44">
        <v>0</v>
      </c>
      <c r="BN61" s="30">
        <v>0</v>
      </c>
      <c r="BO61" s="31">
        <f t="shared" si="66"/>
        <v>0</v>
      </c>
      <c r="BP61" s="29">
        <f t="shared" si="45"/>
        <v>0</v>
      </c>
      <c r="BQ61" s="31">
        <f t="shared" si="46"/>
        <v>0</v>
      </c>
      <c r="BR61" s="31">
        <f>IFERROR(BS61*('Allocation Detail'!#REF!/'Allocation Detail'!#REF!),0)</f>
        <v>0</v>
      </c>
      <c r="BS61" s="30">
        <f t="shared" si="117"/>
        <v>0</v>
      </c>
      <c r="BT61" s="32">
        <f t="shared" si="118"/>
        <v>0</v>
      </c>
    </row>
    <row r="62" spans="1:72" x14ac:dyDescent="0.2">
      <c r="C62" s="17"/>
      <c r="D62" s="12"/>
      <c r="E62" s="9"/>
      <c r="F62" s="40">
        <f t="shared" si="56"/>
        <v>60</v>
      </c>
      <c r="G62" s="41">
        <f t="shared" si="57"/>
        <v>59</v>
      </c>
      <c r="H62" s="29">
        <f t="shared" si="119"/>
        <v>0</v>
      </c>
      <c r="I62" s="31">
        <f t="shared" si="120"/>
        <v>0</v>
      </c>
      <c r="J62" s="31">
        <f t="shared" si="103"/>
        <v>0</v>
      </c>
      <c r="K62" s="29">
        <f t="shared" si="121"/>
        <v>0</v>
      </c>
      <c r="L62" s="153">
        <f t="shared" si="104"/>
        <v>0</v>
      </c>
      <c r="M62" s="44">
        <f>IFERROR(ROUND(-SUM(H62,L62)*'Allocation Detail'!$E$13/12,2),0)</f>
        <v>0</v>
      </c>
      <c r="N62" s="30">
        <f>IFERROR(ROUND(-SUM(I62,J62,K62)*'Allocation Detail'!$E$13/12,2),0)</f>
        <v>0</v>
      </c>
      <c r="O62" s="44">
        <f t="shared" si="58"/>
        <v>0</v>
      </c>
      <c r="P62" s="30">
        <f t="shared" si="59"/>
        <v>0</v>
      </c>
      <c r="Q62" s="31">
        <f t="shared" si="60"/>
        <v>0</v>
      </c>
      <c r="R62" s="29">
        <f t="shared" si="28"/>
        <v>0</v>
      </c>
      <c r="S62" s="31">
        <f t="shared" si="29"/>
        <v>0</v>
      </c>
      <c r="T62" s="31">
        <f>IFERROR(U62*('Allocation Detail'!#REF!/'Allocation Detail'!#REF!),0)</f>
        <v>0</v>
      </c>
      <c r="U62" s="30">
        <f t="shared" si="105"/>
        <v>0</v>
      </c>
      <c r="V62" s="133">
        <f t="shared" si="122"/>
        <v>0</v>
      </c>
      <c r="W62" s="62" t="e">
        <f t="shared" si="31"/>
        <v>#DIV/0!</v>
      </c>
      <c r="Y62" s="74">
        <f t="shared" si="149"/>
        <v>60</v>
      </c>
      <c r="Z62" s="75">
        <f t="shared" si="149"/>
        <v>59</v>
      </c>
      <c r="AA62" s="76">
        <f t="shared" si="62"/>
        <v>0</v>
      </c>
      <c r="AB62" s="76">
        <f t="shared" si="106"/>
        <v>0</v>
      </c>
      <c r="AC62" s="76">
        <f t="shared" si="32"/>
        <v>0</v>
      </c>
      <c r="AD62" s="76">
        <f t="shared" si="107"/>
        <v>0</v>
      </c>
      <c r="AE62" s="77">
        <f t="shared" si="33"/>
        <v>0</v>
      </c>
      <c r="AF62" s="1">
        <f t="shared" si="34"/>
        <v>0</v>
      </c>
      <c r="AH62" s="40">
        <f t="shared" si="150"/>
        <v>60</v>
      </c>
      <c r="AI62" s="41">
        <f t="shared" si="150"/>
        <v>59</v>
      </c>
      <c r="AJ62" s="29">
        <f t="shared" si="123"/>
        <v>0</v>
      </c>
      <c r="AK62" s="31">
        <f t="shared" si="124"/>
        <v>0</v>
      </c>
      <c r="AL62" s="32">
        <f t="shared" si="108"/>
        <v>0</v>
      </c>
      <c r="AM62" s="31">
        <f t="shared" si="109"/>
        <v>0</v>
      </c>
      <c r="AN62" s="29">
        <f t="shared" si="125"/>
        <v>0</v>
      </c>
      <c r="AO62" s="31">
        <f t="shared" si="110"/>
        <v>0</v>
      </c>
      <c r="AP62" s="30">
        <f t="shared" si="111"/>
        <v>0</v>
      </c>
      <c r="AQ62" s="44">
        <f>IFERROR(ROUND(-SUM(AJ62,AO62)*'Allocation Detail'!$E$13/12,2),0)</f>
        <v>0</v>
      </c>
      <c r="AR62" s="162">
        <f>IFERROR(ROUND(-SUM(AK62,AM62,AN62)*'Allocation Detail'!$H$13/12,2),0)</f>
        <v>0</v>
      </c>
      <c r="AS62" s="44">
        <v>0</v>
      </c>
      <c r="AT62" s="30">
        <v>0</v>
      </c>
      <c r="AU62" s="32">
        <v>0</v>
      </c>
      <c r="AV62" s="31">
        <f t="shared" si="39"/>
        <v>0</v>
      </c>
      <c r="AW62" s="31">
        <f t="shared" si="40"/>
        <v>0</v>
      </c>
      <c r="AX62" s="31">
        <f>IFERROR(AY62*('Allocation Detail'!#REF!/'Allocation Detail'!#REF!),0)</f>
        <v>0</v>
      </c>
      <c r="AY62" s="30">
        <f t="shared" si="112"/>
        <v>0</v>
      </c>
      <c r="AZ62" s="32">
        <f t="shared" si="126"/>
        <v>0</v>
      </c>
      <c r="BB62" s="40">
        <f t="shared" ref="BB62:BC62" si="160">BB61+1</f>
        <v>60</v>
      </c>
      <c r="BC62" s="41">
        <f t="shared" si="160"/>
        <v>59</v>
      </c>
      <c r="BD62" s="29">
        <f t="shared" si="128"/>
        <v>0</v>
      </c>
      <c r="BE62" s="31">
        <f t="shared" si="129"/>
        <v>0</v>
      </c>
      <c r="BF62" s="32">
        <f t="shared" si="114"/>
        <v>0</v>
      </c>
      <c r="BG62" s="31">
        <f t="shared" si="115"/>
        <v>0</v>
      </c>
      <c r="BH62" s="29">
        <f t="shared" si="65"/>
        <v>0</v>
      </c>
      <c r="BI62" s="31">
        <f t="shared" si="44"/>
        <v>0</v>
      </c>
      <c r="BJ62" s="30">
        <f t="shared" si="116"/>
        <v>0</v>
      </c>
      <c r="BK62" s="44">
        <f>IFERROR(ROUND(-SUM(BD62,BI62)*'Allocation Detail'!$E$13/12,2),0)</f>
        <v>0</v>
      </c>
      <c r="BL62" s="162">
        <f>IFERROR(ROUND(-SUM(BE62,BG62,BH62)*'Allocation Detail'!$H$13/12,2),0)</f>
        <v>0</v>
      </c>
      <c r="BM62" s="44">
        <v>0</v>
      </c>
      <c r="BN62" s="30">
        <v>0</v>
      </c>
      <c r="BO62" s="31">
        <f t="shared" si="66"/>
        <v>0</v>
      </c>
      <c r="BP62" s="29">
        <f t="shared" si="45"/>
        <v>0</v>
      </c>
      <c r="BQ62" s="31">
        <f t="shared" si="46"/>
        <v>0</v>
      </c>
      <c r="BR62" s="31">
        <f>IFERROR(BS62*('Allocation Detail'!#REF!/'Allocation Detail'!#REF!),0)</f>
        <v>0</v>
      </c>
      <c r="BS62" s="30">
        <f t="shared" si="117"/>
        <v>0</v>
      </c>
      <c r="BT62" s="32">
        <f t="shared" si="118"/>
        <v>0</v>
      </c>
    </row>
    <row r="63" spans="1:72" x14ac:dyDescent="0.2">
      <c r="D63" s="9"/>
      <c r="E63" s="9"/>
      <c r="F63" s="40">
        <f t="shared" si="56"/>
        <v>61</v>
      </c>
      <c r="G63" s="41">
        <f t="shared" si="57"/>
        <v>60</v>
      </c>
      <c r="H63" s="29">
        <f t="shared" si="119"/>
        <v>0</v>
      </c>
      <c r="I63" s="31">
        <f t="shared" si="120"/>
        <v>0</v>
      </c>
      <c r="J63" s="31">
        <f t="shared" si="103"/>
        <v>0</v>
      </c>
      <c r="K63" s="29">
        <f t="shared" si="121"/>
        <v>0</v>
      </c>
      <c r="L63" s="153">
        <f t="shared" si="104"/>
        <v>0</v>
      </c>
      <c r="M63" s="44">
        <f>IFERROR(ROUND(-SUM(H63,L63)*'Allocation Detail'!$E$13/12,2),0)</f>
        <v>0</v>
      </c>
      <c r="N63" s="30">
        <f>IFERROR(ROUND(-SUM(I63,J63,K63)*'Allocation Detail'!$E$13/12,2),0)</f>
        <v>0</v>
      </c>
      <c r="O63" s="44">
        <f t="shared" si="58"/>
        <v>0</v>
      </c>
      <c r="P63" s="30">
        <f t="shared" si="59"/>
        <v>0</v>
      </c>
      <c r="Q63" s="31">
        <f t="shared" si="60"/>
        <v>0</v>
      </c>
      <c r="R63" s="29">
        <f t="shared" si="28"/>
        <v>0</v>
      </c>
      <c r="S63" s="31">
        <f t="shared" si="29"/>
        <v>0</v>
      </c>
      <c r="T63" s="31">
        <f>IFERROR(U63*('Allocation Detail'!#REF!/'Allocation Detail'!#REF!),0)</f>
        <v>0</v>
      </c>
      <c r="U63" s="30">
        <f t="shared" si="105"/>
        <v>0</v>
      </c>
      <c r="V63" s="133">
        <f t="shared" si="122"/>
        <v>0</v>
      </c>
      <c r="W63" s="62" t="e">
        <f t="shared" si="31"/>
        <v>#DIV/0!</v>
      </c>
      <c r="Y63" s="74">
        <f t="shared" si="149"/>
        <v>61</v>
      </c>
      <c r="Z63" s="75">
        <f t="shared" si="149"/>
        <v>60</v>
      </c>
      <c r="AA63" s="76">
        <f t="shared" si="62"/>
        <v>0</v>
      </c>
      <c r="AB63" s="76">
        <f t="shared" si="106"/>
        <v>0</v>
      </c>
      <c r="AC63" s="76">
        <f t="shared" si="32"/>
        <v>0</v>
      </c>
      <c r="AD63" s="76">
        <f t="shared" si="107"/>
        <v>0</v>
      </c>
      <c r="AE63" s="77">
        <f t="shared" si="33"/>
        <v>0</v>
      </c>
      <c r="AF63" s="1">
        <f t="shared" si="34"/>
        <v>0</v>
      </c>
      <c r="AH63" s="40">
        <f t="shared" si="150"/>
        <v>61</v>
      </c>
      <c r="AI63" s="41">
        <f t="shared" si="150"/>
        <v>60</v>
      </c>
      <c r="AJ63" s="29">
        <f t="shared" si="123"/>
        <v>0</v>
      </c>
      <c r="AK63" s="31">
        <f t="shared" si="124"/>
        <v>0</v>
      </c>
      <c r="AL63" s="32">
        <f t="shared" si="108"/>
        <v>0</v>
      </c>
      <c r="AM63" s="31">
        <f t="shared" si="109"/>
        <v>0</v>
      </c>
      <c r="AN63" s="29">
        <f t="shared" si="125"/>
        <v>0</v>
      </c>
      <c r="AO63" s="31">
        <f t="shared" si="110"/>
        <v>0</v>
      </c>
      <c r="AP63" s="30">
        <f t="shared" si="111"/>
        <v>0</v>
      </c>
      <c r="AQ63" s="44">
        <f>IFERROR(ROUND(-SUM(AJ63,AO63)*'Allocation Detail'!$E$13/12,2),0)</f>
        <v>0</v>
      </c>
      <c r="AR63" s="162">
        <f>IFERROR(ROUND(-SUM(AK63,AM63,AN63)*'Allocation Detail'!$H$13/12,2),0)</f>
        <v>0</v>
      </c>
      <c r="AS63" s="44">
        <v>0</v>
      </c>
      <c r="AT63" s="30">
        <v>0</v>
      </c>
      <c r="AU63" s="32">
        <v>0</v>
      </c>
      <c r="AV63" s="31">
        <f t="shared" si="39"/>
        <v>0</v>
      </c>
      <c r="AW63" s="31">
        <f t="shared" si="40"/>
        <v>0</v>
      </c>
      <c r="AX63" s="31">
        <f>IFERROR(AY63*('Allocation Detail'!#REF!/'Allocation Detail'!#REF!),0)</f>
        <v>0</v>
      </c>
      <c r="AY63" s="30">
        <f t="shared" si="112"/>
        <v>0</v>
      </c>
      <c r="AZ63" s="32">
        <f t="shared" si="126"/>
        <v>0</v>
      </c>
    </row>
    <row r="64" spans="1:72" x14ac:dyDescent="0.2">
      <c r="D64" s="3"/>
      <c r="E64" s="9"/>
      <c r="F64" s="40">
        <f t="shared" si="56"/>
        <v>62</v>
      </c>
      <c r="G64" s="41">
        <f t="shared" si="57"/>
        <v>61</v>
      </c>
      <c r="H64" s="29">
        <f t="shared" si="119"/>
        <v>0</v>
      </c>
      <c r="I64" s="31">
        <f t="shared" si="120"/>
        <v>0</v>
      </c>
      <c r="J64" s="31">
        <f t="shared" si="103"/>
        <v>0</v>
      </c>
      <c r="K64" s="29">
        <f t="shared" si="121"/>
        <v>0</v>
      </c>
      <c r="L64" s="153">
        <f t="shared" si="104"/>
        <v>0</v>
      </c>
      <c r="M64" s="44">
        <f>IFERROR(ROUND(-SUM(H64,L64)*'Allocation Detail'!$E$13/12,2),0)</f>
        <v>0</v>
      </c>
      <c r="N64" s="30">
        <f>IFERROR(ROUND(-SUM(I64,J64,K64)*'Allocation Detail'!$E$13/12,2),0)</f>
        <v>0</v>
      </c>
      <c r="O64" s="44">
        <f t="shared" si="58"/>
        <v>0</v>
      </c>
      <c r="P64" s="30">
        <f t="shared" si="59"/>
        <v>0</v>
      </c>
      <c r="Q64" s="31">
        <f t="shared" si="60"/>
        <v>0</v>
      </c>
      <c r="R64" s="29">
        <f t="shared" si="28"/>
        <v>0</v>
      </c>
      <c r="S64" s="31">
        <f t="shared" si="29"/>
        <v>0</v>
      </c>
      <c r="T64" s="31">
        <f>IFERROR(U64*('Allocation Detail'!#REF!/'Allocation Detail'!#REF!),0)</f>
        <v>0</v>
      </c>
      <c r="U64" s="30">
        <f t="shared" si="105"/>
        <v>0</v>
      </c>
      <c r="V64" s="133">
        <f t="shared" si="122"/>
        <v>0</v>
      </c>
      <c r="W64" s="62" t="e">
        <f t="shared" si="31"/>
        <v>#DIV/0!</v>
      </c>
      <c r="Y64" s="74">
        <f t="shared" si="149"/>
        <v>62</v>
      </c>
      <c r="Z64" s="75">
        <f t="shared" si="149"/>
        <v>61</v>
      </c>
      <c r="AA64" s="76">
        <f t="shared" si="62"/>
        <v>0</v>
      </c>
      <c r="AB64" s="76">
        <f t="shared" si="106"/>
        <v>0</v>
      </c>
      <c r="AC64" s="76">
        <f t="shared" si="32"/>
        <v>0</v>
      </c>
      <c r="AD64" s="76">
        <f t="shared" si="107"/>
        <v>0</v>
      </c>
      <c r="AE64" s="77">
        <f t="shared" si="33"/>
        <v>0</v>
      </c>
      <c r="AF64" s="1">
        <f t="shared" si="34"/>
        <v>0</v>
      </c>
      <c r="AH64" s="40">
        <f t="shared" si="150"/>
        <v>62</v>
      </c>
      <c r="AI64" s="41">
        <f t="shared" si="150"/>
        <v>61</v>
      </c>
      <c r="AJ64" s="29">
        <f t="shared" si="123"/>
        <v>0</v>
      </c>
      <c r="AK64" s="31">
        <f t="shared" si="124"/>
        <v>0</v>
      </c>
      <c r="AL64" s="32">
        <f t="shared" si="108"/>
        <v>0</v>
      </c>
      <c r="AM64" s="31">
        <f t="shared" si="109"/>
        <v>0</v>
      </c>
      <c r="AN64" s="29">
        <f t="shared" si="125"/>
        <v>0</v>
      </c>
      <c r="AO64" s="31">
        <f t="shared" si="110"/>
        <v>0</v>
      </c>
      <c r="AP64" s="30">
        <f t="shared" si="111"/>
        <v>0</v>
      </c>
      <c r="AQ64" s="44">
        <f>IFERROR(ROUND(-SUM(AJ64,AO64)*'Allocation Detail'!$E$13/12,2),0)</f>
        <v>0</v>
      </c>
      <c r="AR64" s="162">
        <f>IFERROR(ROUND(-SUM(AK64,AM64,AN64)*'Allocation Detail'!$H$13/12,2),0)</f>
        <v>0</v>
      </c>
      <c r="AS64" s="44">
        <v>0</v>
      </c>
      <c r="AT64" s="30">
        <v>0</v>
      </c>
      <c r="AU64" s="32">
        <v>0</v>
      </c>
      <c r="AV64" s="31">
        <f t="shared" si="39"/>
        <v>0</v>
      </c>
      <c r="AW64" s="31">
        <f t="shared" si="40"/>
        <v>0</v>
      </c>
      <c r="AX64" s="31">
        <f>IFERROR(AY64*('Allocation Detail'!#REF!/'Allocation Detail'!#REF!),0)</f>
        <v>0</v>
      </c>
      <c r="AY64" s="30">
        <f t="shared" si="112"/>
        <v>0</v>
      </c>
      <c r="AZ64" s="32">
        <f t="shared" si="126"/>
        <v>0</v>
      </c>
      <c r="BS64" s="1" t="s">
        <v>166</v>
      </c>
      <c r="BT64" s="9">
        <f>ROUND(BT62,0)</f>
        <v>0</v>
      </c>
    </row>
    <row r="65" spans="5:72" x14ac:dyDescent="0.2">
      <c r="E65" s="9"/>
      <c r="F65" s="40">
        <f t="shared" si="56"/>
        <v>63</v>
      </c>
      <c r="G65" s="41">
        <f t="shared" si="57"/>
        <v>62</v>
      </c>
      <c r="H65" s="29">
        <f t="shared" si="119"/>
        <v>0</v>
      </c>
      <c r="I65" s="31">
        <f t="shared" si="120"/>
        <v>0</v>
      </c>
      <c r="J65" s="31">
        <f t="shared" si="103"/>
        <v>0</v>
      </c>
      <c r="K65" s="29">
        <f t="shared" si="121"/>
        <v>0</v>
      </c>
      <c r="L65" s="153">
        <f t="shared" si="104"/>
        <v>0</v>
      </c>
      <c r="M65" s="44">
        <f>IFERROR(ROUND(-SUM(H65,L65)*'Allocation Detail'!$E$13/12,2),0)</f>
        <v>0</v>
      </c>
      <c r="N65" s="30">
        <f>IFERROR(ROUND(-SUM(I65,J65,K65)*'Allocation Detail'!$E$13/12,2),0)</f>
        <v>0</v>
      </c>
      <c r="O65" s="44">
        <f t="shared" si="58"/>
        <v>0</v>
      </c>
      <c r="P65" s="30">
        <f t="shared" si="59"/>
        <v>0</v>
      </c>
      <c r="Q65" s="31">
        <f t="shared" si="60"/>
        <v>0</v>
      </c>
      <c r="R65" s="29">
        <f t="shared" si="28"/>
        <v>0</v>
      </c>
      <c r="S65" s="31">
        <f t="shared" si="29"/>
        <v>0</v>
      </c>
      <c r="T65" s="31">
        <f>IFERROR(U65*('Allocation Detail'!#REF!/'Allocation Detail'!#REF!),0)</f>
        <v>0</v>
      </c>
      <c r="U65" s="30">
        <f t="shared" si="105"/>
        <v>0</v>
      </c>
      <c r="V65" s="133">
        <f t="shared" si="122"/>
        <v>0</v>
      </c>
      <c r="W65" s="62" t="e">
        <f t="shared" si="31"/>
        <v>#DIV/0!</v>
      </c>
      <c r="Y65" s="74">
        <f t="shared" si="149"/>
        <v>63</v>
      </c>
      <c r="Z65" s="75">
        <f t="shared" si="149"/>
        <v>62</v>
      </c>
      <c r="AA65" s="76">
        <f t="shared" si="62"/>
        <v>0</v>
      </c>
      <c r="AB65" s="76">
        <f t="shared" si="106"/>
        <v>0</v>
      </c>
      <c r="AC65" s="76">
        <f t="shared" si="32"/>
        <v>0</v>
      </c>
      <c r="AD65" s="76">
        <f t="shared" si="107"/>
        <v>0</v>
      </c>
      <c r="AE65" s="77">
        <f t="shared" si="33"/>
        <v>0</v>
      </c>
      <c r="AF65" s="1">
        <f t="shared" si="34"/>
        <v>0</v>
      </c>
      <c r="AH65" s="40">
        <f t="shared" si="150"/>
        <v>63</v>
      </c>
      <c r="AI65" s="41">
        <f t="shared" si="150"/>
        <v>62</v>
      </c>
      <c r="AJ65" s="29">
        <f t="shared" si="123"/>
        <v>0</v>
      </c>
      <c r="AK65" s="31">
        <f t="shared" si="124"/>
        <v>0</v>
      </c>
      <c r="AL65" s="32">
        <f t="shared" si="108"/>
        <v>0</v>
      </c>
      <c r="AM65" s="31">
        <f t="shared" si="109"/>
        <v>0</v>
      </c>
      <c r="AN65" s="29">
        <f t="shared" si="125"/>
        <v>0</v>
      </c>
      <c r="AO65" s="31">
        <f t="shared" si="110"/>
        <v>0</v>
      </c>
      <c r="AP65" s="30">
        <f t="shared" si="111"/>
        <v>0</v>
      </c>
      <c r="AQ65" s="44">
        <f>IFERROR(ROUND(-SUM(AJ65,AO65)*'Allocation Detail'!$E$13/12,2),0)</f>
        <v>0</v>
      </c>
      <c r="AR65" s="162">
        <f>IFERROR(ROUND(-SUM(AK65,AM65,AN65)*'Allocation Detail'!$H$13/12,2),0)</f>
        <v>0</v>
      </c>
      <c r="AS65" s="44">
        <v>0</v>
      </c>
      <c r="AT65" s="30">
        <v>0</v>
      </c>
      <c r="AU65" s="32">
        <v>0</v>
      </c>
      <c r="AV65" s="31">
        <f t="shared" si="39"/>
        <v>0</v>
      </c>
      <c r="AW65" s="31">
        <f t="shared" si="40"/>
        <v>0</v>
      </c>
      <c r="AX65" s="31">
        <f>IFERROR(AY65*('Allocation Detail'!#REF!/'Allocation Detail'!#REF!),0)</f>
        <v>0</v>
      </c>
      <c r="AY65" s="30">
        <f t="shared" si="112"/>
        <v>0</v>
      </c>
      <c r="AZ65" s="32">
        <f t="shared" si="126"/>
        <v>0</v>
      </c>
      <c r="BT65" s="9">
        <f>ROUND($V$62,0)</f>
        <v>0</v>
      </c>
    </row>
    <row r="66" spans="5:72" x14ac:dyDescent="0.2">
      <c r="E66" s="9"/>
      <c r="F66" s="40">
        <f t="shared" si="56"/>
        <v>64</v>
      </c>
      <c r="G66" s="41">
        <f t="shared" si="57"/>
        <v>63</v>
      </c>
      <c r="H66" s="29">
        <f t="shared" si="119"/>
        <v>0</v>
      </c>
      <c r="I66" s="31">
        <f t="shared" si="120"/>
        <v>0</v>
      </c>
      <c r="J66" s="31">
        <f t="shared" si="103"/>
        <v>0</v>
      </c>
      <c r="K66" s="29">
        <f t="shared" si="121"/>
        <v>0</v>
      </c>
      <c r="L66" s="153">
        <f t="shared" si="104"/>
        <v>0</v>
      </c>
      <c r="M66" s="44">
        <f>IFERROR(ROUND(-SUM(H66,L66)*'Allocation Detail'!$E$13/12,2),0)</f>
        <v>0</v>
      </c>
      <c r="N66" s="30">
        <f>IFERROR(ROUND(-SUM(I66,J66,K66)*'Allocation Detail'!$E$13/12,2),0)</f>
        <v>0</v>
      </c>
      <c r="O66" s="44">
        <f t="shared" si="58"/>
        <v>0</v>
      </c>
      <c r="P66" s="30">
        <f t="shared" si="59"/>
        <v>0</v>
      </c>
      <c r="Q66" s="31">
        <f t="shared" si="60"/>
        <v>0</v>
      </c>
      <c r="R66" s="29">
        <f t="shared" si="28"/>
        <v>0</v>
      </c>
      <c r="S66" s="31">
        <f t="shared" si="29"/>
        <v>0</v>
      </c>
      <c r="T66" s="31">
        <f>IFERROR(U66*('Allocation Detail'!#REF!/'Allocation Detail'!#REF!),0)</f>
        <v>0</v>
      </c>
      <c r="U66" s="30">
        <f t="shared" si="105"/>
        <v>0</v>
      </c>
      <c r="V66" s="133">
        <f t="shared" si="122"/>
        <v>0</v>
      </c>
      <c r="W66" s="62" t="e">
        <f t="shared" si="31"/>
        <v>#DIV/0!</v>
      </c>
      <c r="Y66" s="74">
        <f t="shared" si="149"/>
        <v>64</v>
      </c>
      <c r="Z66" s="75">
        <f t="shared" si="149"/>
        <v>63</v>
      </c>
      <c r="AA66" s="76">
        <f t="shared" si="62"/>
        <v>0</v>
      </c>
      <c r="AB66" s="76">
        <f t="shared" si="106"/>
        <v>0</v>
      </c>
      <c r="AC66" s="76">
        <f t="shared" si="32"/>
        <v>0</v>
      </c>
      <c r="AD66" s="76">
        <f t="shared" si="107"/>
        <v>0</v>
      </c>
      <c r="AE66" s="77">
        <f t="shared" si="33"/>
        <v>0</v>
      </c>
      <c r="AF66" s="1">
        <f t="shared" si="34"/>
        <v>0</v>
      </c>
      <c r="AH66" s="40">
        <f t="shared" si="150"/>
        <v>64</v>
      </c>
      <c r="AI66" s="41">
        <f t="shared" si="150"/>
        <v>63</v>
      </c>
      <c r="AJ66" s="29">
        <f t="shared" si="123"/>
        <v>0</v>
      </c>
      <c r="AK66" s="31">
        <f t="shared" si="124"/>
        <v>0</v>
      </c>
      <c r="AL66" s="32">
        <f t="shared" si="108"/>
        <v>0</v>
      </c>
      <c r="AM66" s="31">
        <f t="shared" si="109"/>
        <v>0</v>
      </c>
      <c r="AN66" s="29">
        <f t="shared" si="125"/>
        <v>0</v>
      </c>
      <c r="AO66" s="31">
        <f t="shared" si="110"/>
        <v>0</v>
      </c>
      <c r="AP66" s="30">
        <f t="shared" si="111"/>
        <v>0</v>
      </c>
      <c r="AQ66" s="44">
        <f>IFERROR(ROUND(-SUM(AJ66,AO66)*'Allocation Detail'!$E$13/12,2),0)</f>
        <v>0</v>
      </c>
      <c r="AR66" s="162">
        <f>IFERROR(ROUND(-SUM(AK66,AM66,AN66)*'Allocation Detail'!$H$13/12,2),0)</f>
        <v>0</v>
      </c>
      <c r="AS66" s="44">
        <v>0</v>
      </c>
      <c r="AT66" s="30">
        <v>0</v>
      </c>
      <c r="AU66" s="32">
        <v>0</v>
      </c>
      <c r="AV66" s="31">
        <f t="shared" si="39"/>
        <v>0</v>
      </c>
      <c r="AW66" s="31">
        <f t="shared" si="40"/>
        <v>0</v>
      </c>
      <c r="AX66" s="31">
        <f>IFERROR(AY66*('Allocation Detail'!#REF!/'Allocation Detail'!#REF!),0)</f>
        <v>0</v>
      </c>
      <c r="AY66" s="30">
        <f t="shared" si="112"/>
        <v>0</v>
      </c>
      <c r="AZ66" s="32">
        <f t="shared" si="126"/>
        <v>0</v>
      </c>
      <c r="BT66" s="9">
        <f>BT64-BT65</f>
        <v>0</v>
      </c>
    </row>
    <row r="67" spans="5:72" x14ac:dyDescent="0.2">
      <c r="E67" s="9"/>
      <c r="F67" s="40">
        <f t="shared" si="56"/>
        <v>65</v>
      </c>
      <c r="G67" s="41">
        <f t="shared" si="57"/>
        <v>64</v>
      </c>
      <c r="H67" s="29">
        <f t="shared" si="119"/>
        <v>0</v>
      </c>
      <c r="I67" s="31">
        <f t="shared" si="120"/>
        <v>0</v>
      </c>
      <c r="J67" s="31">
        <f t="shared" ref="J67:J98" si="161">IF(G67/$D$16-INT(G67/$D$16)=0,ROUND($D$19*$D$20*((1+$D$17)^INT(G67/12)),2),0)</f>
        <v>0</v>
      </c>
      <c r="K67" s="29">
        <f t="shared" si="121"/>
        <v>0</v>
      </c>
      <c r="L67" s="153">
        <f t="shared" ref="L67:L98" si="162">ROUND(H67*((1+$B$45)^(1/12)-1),2)</f>
        <v>0</v>
      </c>
      <c r="M67" s="44">
        <f>IFERROR(ROUND(-SUM(H67,L67)*'Allocation Detail'!$E$13/12,2),0)</f>
        <v>0</v>
      </c>
      <c r="N67" s="30">
        <f>IFERROR(ROUND(-SUM(I67,J67,K67)*'Allocation Detail'!$E$13/12,2),0)</f>
        <v>0</v>
      </c>
      <c r="O67" s="44">
        <f t="shared" si="58"/>
        <v>0</v>
      </c>
      <c r="P67" s="30">
        <f t="shared" si="59"/>
        <v>0</v>
      </c>
      <c r="Q67" s="31">
        <f t="shared" si="60"/>
        <v>0</v>
      </c>
      <c r="R67" s="29">
        <f t="shared" si="28"/>
        <v>0</v>
      </c>
      <c r="S67" s="31">
        <f t="shared" si="29"/>
        <v>0</v>
      </c>
      <c r="T67" s="31">
        <f>IFERROR(U67*('Allocation Detail'!#REF!/'Allocation Detail'!#REF!),0)</f>
        <v>0</v>
      </c>
      <c r="U67" s="30">
        <f t="shared" ref="U67:U98" si="163">IF($D$39="",0,MAX(-IF($D$41="",0,IF((G67/$D$41)-INT(G67/$D$41)=0,$D$39*((1+$D$42)^INT(G67/12)),0)),-S67))</f>
        <v>0</v>
      </c>
      <c r="V67" s="133">
        <f t="shared" si="122"/>
        <v>0</v>
      </c>
      <c r="W67" s="62" t="e">
        <f t="shared" si="31"/>
        <v>#DIV/0!</v>
      </c>
      <c r="Y67" s="74">
        <f t="shared" si="149"/>
        <v>65</v>
      </c>
      <c r="Z67" s="75">
        <f t="shared" si="149"/>
        <v>64</v>
      </c>
      <c r="AA67" s="76">
        <f t="shared" si="62"/>
        <v>0</v>
      </c>
      <c r="AB67" s="76">
        <f t="shared" ref="AB67:AB98" si="164">IF(G67/$D$16-INT(G67/$D$16)=0,ROUND($D$14*((1+$D$17)^INT(G67/12)),2),0)</f>
        <v>0</v>
      </c>
      <c r="AC67" s="76">
        <f t="shared" si="32"/>
        <v>0</v>
      </c>
      <c r="AD67" s="76">
        <f t="shared" ref="AD67:AD98" si="165">MAX(-IF($D$41="",0,IF((Z67/$D$41)-INT(Z67/$D$41)=0,$D$39*((1+$D$42)^INT(Z67/12)),0)),-SUM(AA67,AB67,AC67))</f>
        <v>0</v>
      </c>
      <c r="AE67" s="77">
        <f t="shared" si="33"/>
        <v>0</v>
      </c>
      <c r="AF67" s="1">
        <f t="shared" si="34"/>
        <v>0</v>
      </c>
      <c r="AH67" s="40">
        <f t="shared" si="150"/>
        <v>65</v>
      </c>
      <c r="AI67" s="41">
        <f t="shared" si="150"/>
        <v>64</v>
      </c>
      <c r="AJ67" s="29">
        <f t="shared" si="123"/>
        <v>0</v>
      </c>
      <c r="AK67" s="31">
        <f t="shared" si="124"/>
        <v>0</v>
      </c>
      <c r="AL67" s="32">
        <f t="shared" ref="AL67:AL98" si="166">SUM(AJ67:AK67)</f>
        <v>0</v>
      </c>
      <c r="AM67" s="31">
        <f t="shared" ref="AM67:AM98" si="167">IF(AI67/$D$16-INT(AI67/$D$16)=0,ROUND($D$14*$D$20*((1+$D$17)^INT(AI67/12)),2),0)</f>
        <v>0</v>
      </c>
      <c r="AN67" s="29">
        <f t="shared" si="125"/>
        <v>0</v>
      </c>
      <c r="AO67" s="31">
        <f t="shared" ref="AO67:AO98" si="168">ROUND(AJ67*BA$2,2)</f>
        <v>0</v>
      </c>
      <c r="AP67" s="30">
        <f t="shared" ref="AP67:AP98" si="169">SUM(AO67:AO67)</f>
        <v>0</v>
      </c>
      <c r="AQ67" s="44">
        <f>IFERROR(ROUND(-SUM(AJ67,AO67)*'Allocation Detail'!$E$13/12,2),0)</f>
        <v>0</v>
      </c>
      <c r="AR67" s="162">
        <f>IFERROR(ROUND(-SUM(AK67,AM67,AN67)*'Allocation Detail'!$H$13/12,2),0)</f>
        <v>0</v>
      </c>
      <c r="AS67" s="44">
        <v>0</v>
      </c>
      <c r="AT67" s="30">
        <v>0</v>
      </c>
      <c r="AU67" s="32">
        <v>0</v>
      </c>
      <c r="AV67" s="31">
        <f t="shared" si="39"/>
        <v>0</v>
      </c>
      <c r="AW67" s="31">
        <f t="shared" si="40"/>
        <v>0</v>
      </c>
      <c r="AX67" s="31">
        <f>IFERROR(AY67*('Allocation Detail'!#REF!/'Allocation Detail'!#REF!),0)</f>
        <v>0</v>
      </c>
      <c r="AY67" s="30">
        <f t="shared" ref="AY67:AY98" si="170">IF($D$39="",0,MAX(-IF($D$41="",0,IF((AI67/$D$41)-INT(AI67/$D$41)=0,$D$39*((1+$D$42)^INT(AI67/12)),0)),-AW67))</f>
        <v>0</v>
      </c>
      <c r="AZ67" s="32">
        <f t="shared" si="126"/>
        <v>0</v>
      </c>
    </row>
    <row r="68" spans="5:72" x14ac:dyDescent="0.2">
      <c r="E68" s="9"/>
      <c r="F68" s="40">
        <f t="shared" si="56"/>
        <v>66</v>
      </c>
      <c r="G68" s="41">
        <f t="shared" si="57"/>
        <v>65</v>
      </c>
      <c r="H68" s="29">
        <f t="shared" ref="H68:H99" si="171">ROUND(SUM(H67,L67,M67,O67,T67),2)</f>
        <v>0</v>
      </c>
      <c r="I68" s="31">
        <f t="shared" ref="I68:I99" si="172">SUM(I67,J67,K67,N67,P67)</f>
        <v>0</v>
      </c>
      <c r="J68" s="31">
        <f t="shared" si="161"/>
        <v>0</v>
      </c>
      <c r="K68" s="29">
        <f t="shared" ref="K68:K99" si="173">ROUND((J68+I68)*((1+$B$45)^(1/12)-1),2)</f>
        <v>0</v>
      </c>
      <c r="L68" s="153">
        <f t="shared" si="162"/>
        <v>0</v>
      </c>
      <c r="M68" s="44">
        <f>IFERROR(ROUND(-SUM(H68,L68)*'Allocation Detail'!$E$13/12,2),0)</f>
        <v>0</v>
      </c>
      <c r="N68" s="30">
        <f>IFERROR(ROUND(-SUM(I68,J68,K68)*'Allocation Detail'!$E$13/12,2),0)</f>
        <v>0</v>
      </c>
      <c r="O68" s="44">
        <f t="shared" si="58"/>
        <v>0</v>
      </c>
      <c r="P68" s="30">
        <f t="shared" si="59"/>
        <v>0</v>
      </c>
      <c r="Q68" s="31">
        <f t="shared" si="60"/>
        <v>0</v>
      </c>
      <c r="R68" s="29">
        <f t="shared" ref="R68:R122" si="174">SUM(I68,J68,K68,N68,P68)</f>
        <v>0</v>
      </c>
      <c r="S68" s="31">
        <f t="shared" ref="S68:S122" si="175">SUM(H68,L68,M68,O68)</f>
        <v>0</v>
      </c>
      <c r="T68" s="31">
        <f>IFERROR(U68*('Allocation Detail'!#REF!/'Allocation Detail'!#REF!),0)</f>
        <v>0</v>
      </c>
      <c r="U68" s="30">
        <f t="shared" si="163"/>
        <v>0</v>
      </c>
      <c r="V68" s="133">
        <f t="shared" ref="V68:V99" si="176">IF(OR($D$8=0,$D$39=0,$D$8="",$D$39=""),S68+R68,MAX(R67+S68+U68,0))</f>
        <v>0</v>
      </c>
      <c r="W68" s="62" t="e">
        <f t="shared" ref="W68:W122" si="177">SUM(M68:N68,Q68)/(S68)*-12</f>
        <v>#DIV/0!</v>
      </c>
      <c r="Y68" s="74">
        <f t="shared" si="149"/>
        <v>66</v>
      </c>
      <c r="Z68" s="75">
        <f t="shared" si="149"/>
        <v>65</v>
      </c>
      <c r="AA68" s="76">
        <f t="shared" si="62"/>
        <v>0</v>
      </c>
      <c r="AB68" s="76">
        <f t="shared" si="164"/>
        <v>0</v>
      </c>
      <c r="AC68" s="76">
        <f t="shared" ref="AC68:AC122" si="178">(AA68+AB68)*$AF$2</f>
        <v>0</v>
      </c>
      <c r="AD68" s="76">
        <f t="shared" si="165"/>
        <v>0</v>
      </c>
      <c r="AE68" s="77">
        <f t="shared" ref="AE68:AE122" si="179">MAX(SUM(AA68:AD68),0)</f>
        <v>0</v>
      </c>
      <c r="AF68" s="1">
        <f t="shared" ref="AF68:AF122" si="180">IF(AE68=0,AA68,0)</f>
        <v>0</v>
      </c>
      <c r="AH68" s="40">
        <f t="shared" si="150"/>
        <v>66</v>
      </c>
      <c r="AI68" s="41">
        <f t="shared" si="150"/>
        <v>65</v>
      </c>
      <c r="AJ68" s="29">
        <f t="shared" ref="AJ68:AJ99" si="181">ROUND(SUM(AJ67,AO67,AQ67,AS67,AX67),2)</f>
        <v>0</v>
      </c>
      <c r="AK68" s="31">
        <f t="shared" ref="AK68:AK99" si="182">SUM(AK67,AM67,AN67,AR67,AT67)</f>
        <v>0</v>
      </c>
      <c r="AL68" s="32">
        <f t="shared" si="166"/>
        <v>0</v>
      </c>
      <c r="AM68" s="31">
        <f t="shared" si="167"/>
        <v>0</v>
      </c>
      <c r="AN68" s="29">
        <f t="shared" ref="AN68:AN99" si="183">ROUND((AM68+AK68)*BA$2,2)</f>
        <v>0</v>
      </c>
      <c r="AO68" s="31">
        <f t="shared" si="168"/>
        <v>0</v>
      </c>
      <c r="AP68" s="30">
        <f t="shared" si="169"/>
        <v>0</v>
      </c>
      <c r="AQ68" s="44">
        <f>IFERROR(ROUND(-SUM(AJ68,AO68)*'Allocation Detail'!$E$13/12,2),0)</f>
        <v>0</v>
      </c>
      <c r="AR68" s="162">
        <f>IFERROR(ROUND(-SUM(AK68,AM68,AN68)*'Allocation Detail'!$H$13/12,2),0)</f>
        <v>0</v>
      </c>
      <c r="AS68" s="44">
        <v>0</v>
      </c>
      <c r="AT68" s="30">
        <v>0</v>
      </c>
      <c r="AU68" s="32">
        <v>0</v>
      </c>
      <c r="AV68" s="31">
        <f t="shared" ref="AV68:AV122" si="184">SUM(AK68,AM68,AN68,AR68,AT68)</f>
        <v>0</v>
      </c>
      <c r="AW68" s="31">
        <f t="shared" ref="AW68:AW122" si="185">SUM(AJ68,AO68,AQ68,AS68)</f>
        <v>0</v>
      </c>
      <c r="AX68" s="31">
        <f>IFERROR(AY68*('Allocation Detail'!#REF!/'Allocation Detail'!#REF!),0)</f>
        <v>0</v>
      </c>
      <c r="AY68" s="30">
        <f t="shared" si="170"/>
        <v>0</v>
      </c>
      <c r="AZ68" s="32">
        <f t="shared" ref="AZ68:AZ99" si="186">IF(OR($D$8=0,$D$39=0,$D$8="",$D$39=""),AW68+AV68,MAX(AV67+AW68+AY68,0))</f>
        <v>0</v>
      </c>
    </row>
    <row r="69" spans="5:72" x14ac:dyDescent="0.2">
      <c r="E69" s="9"/>
      <c r="F69" s="40">
        <f t="shared" ref="F69:F122" si="187">F68+1</f>
        <v>67</v>
      </c>
      <c r="G69" s="41">
        <f t="shared" ref="G69:G122" si="188">G68+1</f>
        <v>66</v>
      </c>
      <c r="H69" s="29">
        <f t="shared" si="171"/>
        <v>0</v>
      </c>
      <c r="I69" s="31">
        <f t="shared" si="172"/>
        <v>0</v>
      </c>
      <c r="J69" s="31">
        <f t="shared" si="161"/>
        <v>0</v>
      </c>
      <c r="K69" s="29">
        <f t="shared" si="173"/>
        <v>0</v>
      </c>
      <c r="L69" s="153">
        <f t="shared" si="162"/>
        <v>0</v>
      </c>
      <c r="M69" s="44">
        <f>IFERROR(ROUND(-SUM(H69,L69)*'Allocation Detail'!$E$13/12,2),0)</f>
        <v>0</v>
      </c>
      <c r="N69" s="30">
        <f>IFERROR(ROUND(-SUM(I69,J69,K69)*'Allocation Detail'!$E$13/12,2),0)</f>
        <v>0</v>
      </c>
      <c r="O69" s="44">
        <f t="shared" ref="O69:O122" si="189">ROUND(-(H69+L69)*$B$11/12*1.15,2)</f>
        <v>0</v>
      </c>
      <c r="P69" s="30">
        <f t="shared" ref="P69:P122" si="190">ROUND(-(I69+J69+K69)*$B$11/12*1.15,2)</f>
        <v>0</v>
      </c>
      <c r="Q69" s="31">
        <f t="shared" ref="Q69:Q122" si="191">-SUM(H69:I69,L69:L69)*$B$11/12*1.15</f>
        <v>0</v>
      </c>
      <c r="R69" s="29">
        <f t="shared" si="174"/>
        <v>0</v>
      </c>
      <c r="S69" s="31">
        <f t="shared" si="175"/>
        <v>0</v>
      </c>
      <c r="T69" s="31">
        <f>IFERROR(U69*('Allocation Detail'!#REF!/'Allocation Detail'!#REF!),0)</f>
        <v>0</v>
      </c>
      <c r="U69" s="30">
        <f t="shared" si="163"/>
        <v>0</v>
      </c>
      <c r="V69" s="133">
        <f t="shared" si="176"/>
        <v>0</v>
      </c>
      <c r="W69" s="62" t="e">
        <f t="shared" si="177"/>
        <v>#DIV/0!</v>
      </c>
      <c r="Y69" s="74">
        <f t="shared" ref="Y69:Z84" si="192">Y68+1</f>
        <v>67</v>
      </c>
      <c r="Z69" s="75">
        <f t="shared" si="192"/>
        <v>66</v>
      </c>
      <c r="AA69" s="76">
        <f t="shared" ref="AA69:AA122" si="193">AE68</f>
        <v>0</v>
      </c>
      <c r="AB69" s="76">
        <f t="shared" si="164"/>
        <v>0</v>
      </c>
      <c r="AC69" s="76">
        <f t="shared" si="178"/>
        <v>0</v>
      </c>
      <c r="AD69" s="76">
        <f t="shared" si="165"/>
        <v>0</v>
      </c>
      <c r="AE69" s="77">
        <f t="shared" si="179"/>
        <v>0</v>
      </c>
      <c r="AF69" s="1">
        <f t="shared" si="180"/>
        <v>0</v>
      </c>
      <c r="AH69" s="40">
        <f t="shared" ref="AH69:AI84" si="194">AH68+1</f>
        <v>67</v>
      </c>
      <c r="AI69" s="41">
        <f t="shared" si="194"/>
        <v>66</v>
      </c>
      <c r="AJ69" s="29">
        <f t="shared" si="181"/>
        <v>0</v>
      </c>
      <c r="AK69" s="31">
        <f t="shared" si="182"/>
        <v>0</v>
      </c>
      <c r="AL69" s="32">
        <f t="shared" si="166"/>
        <v>0</v>
      </c>
      <c r="AM69" s="31">
        <f t="shared" si="167"/>
        <v>0</v>
      </c>
      <c r="AN69" s="29">
        <f t="shared" si="183"/>
        <v>0</v>
      </c>
      <c r="AO69" s="31">
        <f t="shared" si="168"/>
        <v>0</v>
      </c>
      <c r="AP69" s="30">
        <f t="shared" si="169"/>
        <v>0</v>
      </c>
      <c r="AQ69" s="44">
        <f>IFERROR(ROUND(-SUM(AJ69,AO69)*'Allocation Detail'!$E$13/12,2),0)</f>
        <v>0</v>
      </c>
      <c r="AR69" s="162">
        <f>IFERROR(ROUND(-SUM(AK69,AM69,AN69)*'Allocation Detail'!$H$13/12,2),0)</f>
        <v>0</v>
      </c>
      <c r="AS69" s="44">
        <v>0</v>
      </c>
      <c r="AT69" s="30">
        <v>0</v>
      </c>
      <c r="AU69" s="32">
        <v>0</v>
      </c>
      <c r="AV69" s="31">
        <f t="shared" si="184"/>
        <v>0</v>
      </c>
      <c r="AW69" s="31">
        <f t="shared" si="185"/>
        <v>0</v>
      </c>
      <c r="AX69" s="31">
        <f>IFERROR(AY69*('Allocation Detail'!#REF!/'Allocation Detail'!#REF!),0)</f>
        <v>0</v>
      </c>
      <c r="AY69" s="30">
        <f t="shared" si="170"/>
        <v>0</v>
      </c>
      <c r="AZ69" s="32">
        <f t="shared" si="186"/>
        <v>0</v>
      </c>
    </row>
    <row r="70" spans="5:72" x14ac:dyDescent="0.2">
      <c r="E70" s="9"/>
      <c r="F70" s="40">
        <f t="shared" si="187"/>
        <v>68</v>
      </c>
      <c r="G70" s="41">
        <f t="shared" si="188"/>
        <v>67</v>
      </c>
      <c r="H70" s="29">
        <f t="shared" si="171"/>
        <v>0</v>
      </c>
      <c r="I70" s="31">
        <f t="shared" si="172"/>
        <v>0</v>
      </c>
      <c r="J70" s="31">
        <f t="shared" si="161"/>
        <v>0</v>
      </c>
      <c r="K70" s="29">
        <f t="shared" si="173"/>
        <v>0</v>
      </c>
      <c r="L70" s="153">
        <f t="shared" si="162"/>
        <v>0</v>
      </c>
      <c r="M70" s="44">
        <f>IFERROR(ROUND(-SUM(H70,L70)*'Allocation Detail'!$E$13/12,2),0)</f>
        <v>0</v>
      </c>
      <c r="N70" s="30">
        <f>IFERROR(ROUND(-SUM(I70,J70,K70)*'Allocation Detail'!$E$13/12,2),0)</f>
        <v>0</v>
      </c>
      <c r="O70" s="44">
        <f t="shared" si="189"/>
        <v>0</v>
      </c>
      <c r="P70" s="30">
        <f t="shared" si="190"/>
        <v>0</v>
      </c>
      <c r="Q70" s="31">
        <f t="shared" si="191"/>
        <v>0</v>
      </c>
      <c r="R70" s="29">
        <f t="shared" si="174"/>
        <v>0</v>
      </c>
      <c r="S70" s="31">
        <f t="shared" si="175"/>
        <v>0</v>
      </c>
      <c r="T70" s="31">
        <f>IFERROR(U70*('Allocation Detail'!#REF!/'Allocation Detail'!#REF!),0)</f>
        <v>0</v>
      </c>
      <c r="U70" s="30">
        <f t="shared" si="163"/>
        <v>0</v>
      </c>
      <c r="V70" s="133">
        <f t="shared" si="176"/>
        <v>0</v>
      </c>
      <c r="W70" s="62" t="e">
        <f t="shared" si="177"/>
        <v>#DIV/0!</v>
      </c>
      <c r="Y70" s="74">
        <f t="shared" si="192"/>
        <v>68</v>
      </c>
      <c r="Z70" s="75">
        <f t="shared" si="192"/>
        <v>67</v>
      </c>
      <c r="AA70" s="76">
        <f t="shared" si="193"/>
        <v>0</v>
      </c>
      <c r="AB70" s="76">
        <f t="shared" si="164"/>
        <v>0</v>
      </c>
      <c r="AC70" s="76">
        <f t="shared" si="178"/>
        <v>0</v>
      </c>
      <c r="AD70" s="76">
        <f t="shared" si="165"/>
        <v>0</v>
      </c>
      <c r="AE70" s="77">
        <f t="shared" si="179"/>
        <v>0</v>
      </c>
      <c r="AF70" s="1">
        <f t="shared" si="180"/>
        <v>0</v>
      </c>
      <c r="AH70" s="40">
        <f t="shared" si="194"/>
        <v>68</v>
      </c>
      <c r="AI70" s="41">
        <f t="shared" si="194"/>
        <v>67</v>
      </c>
      <c r="AJ70" s="29">
        <f t="shared" si="181"/>
        <v>0</v>
      </c>
      <c r="AK70" s="31">
        <f t="shared" si="182"/>
        <v>0</v>
      </c>
      <c r="AL70" s="32">
        <f t="shared" si="166"/>
        <v>0</v>
      </c>
      <c r="AM70" s="31">
        <f t="shared" si="167"/>
        <v>0</v>
      </c>
      <c r="AN70" s="29">
        <f t="shared" si="183"/>
        <v>0</v>
      </c>
      <c r="AO70" s="31">
        <f t="shared" si="168"/>
        <v>0</v>
      </c>
      <c r="AP70" s="30">
        <f t="shared" si="169"/>
        <v>0</v>
      </c>
      <c r="AQ70" s="44">
        <f>IFERROR(ROUND(-SUM(AJ70,AO70)*'Allocation Detail'!$E$13/12,2),0)</f>
        <v>0</v>
      </c>
      <c r="AR70" s="162">
        <f>IFERROR(ROUND(-SUM(AK70,AM70,AN70)*'Allocation Detail'!$H$13/12,2),0)</f>
        <v>0</v>
      </c>
      <c r="AS70" s="44">
        <v>0</v>
      </c>
      <c r="AT70" s="30">
        <v>0</v>
      </c>
      <c r="AU70" s="32">
        <v>0</v>
      </c>
      <c r="AV70" s="31">
        <f t="shared" si="184"/>
        <v>0</v>
      </c>
      <c r="AW70" s="31">
        <f t="shared" si="185"/>
        <v>0</v>
      </c>
      <c r="AX70" s="31">
        <f>IFERROR(AY70*('Allocation Detail'!#REF!/'Allocation Detail'!#REF!),0)</f>
        <v>0</v>
      </c>
      <c r="AY70" s="30">
        <f t="shared" si="170"/>
        <v>0</v>
      </c>
      <c r="AZ70" s="32">
        <f t="shared" si="186"/>
        <v>0</v>
      </c>
    </row>
    <row r="71" spans="5:72" x14ac:dyDescent="0.2">
      <c r="E71" s="9"/>
      <c r="F71" s="40">
        <f t="shared" si="187"/>
        <v>69</v>
      </c>
      <c r="G71" s="41">
        <f t="shared" si="188"/>
        <v>68</v>
      </c>
      <c r="H71" s="29">
        <f t="shared" si="171"/>
        <v>0</v>
      </c>
      <c r="I71" s="31">
        <f t="shared" si="172"/>
        <v>0</v>
      </c>
      <c r="J71" s="31">
        <f t="shared" si="161"/>
        <v>0</v>
      </c>
      <c r="K71" s="29">
        <f t="shared" si="173"/>
        <v>0</v>
      </c>
      <c r="L71" s="153">
        <f t="shared" si="162"/>
        <v>0</v>
      </c>
      <c r="M71" s="44">
        <f>IFERROR(ROUND(-SUM(H71,L71)*'Allocation Detail'!$E$13/12,2),0)</f>
        <v>0</v>
      </c>
      <c r="N71" s="30">
        <f>IFERROR(ROUND(-SUM(I71,J71,K71)*'Allocation Detail'!$E$13/12,2),0)</f>
        <v>0</v>
      </c>
      <c r="O71" s="44">
        <f t="shared" si="189"/>
        <v>0</v>
      </c>
      <c r="P71" s="30">
        <f t="shared" si="190"/>
        <v>0</v>
      </c>
      <c r="Q71" s="31">
        <f t="shared" si="191"/>
        <v>0</v>
      </c>
      <c r="R71" s="29">
        <f t="shared" si="174"/>
        <v>0</v>
      </c>
      <c r="S71" s="31">
        <f t="shared" si="175"/>
        <v>0</v>
      </c>
      <c r="T71" s="31">
        <f>IFERROR(U71*('Allocation Detail'!#REF!/'Allocation Detail'!#REF!),0)</f>
        <v>0</v>
      </c>
      <c r="U71" s="30">
        <f t="shared" si="163"/>
        <v>0</v>
      </c>
      <c r="V71" s="133">
        <f t="shared" si="176"/>
        <v>0</v>
      </c>
      <c r="W71" s="62" t="e">
        <f t="shared" si="177"/>
        <v>#DIV/0!</v>
      </c>
      <c r="Y71" s="74">
        <f t="shared" si="192"/>
        <v>69</v>
      </c>
      <c r="Z71" s="75">
        <f t="shared" si="192"/>
        <v>68</v>
      </c>
      <c r="AA71" s="76">
        <f t="shared" si="193"/>
        <v>0</v>
      </c>
      <c r="AB71" s="76">
        <f t="shared" si="164"/>
        <v>0</v>
      </c>
      <c r="AC71" s="76">
        <f t="shared" si="178"/>
        <v>0</v>
      </c>
      <c r="AD71" s="76">
        <f t="shared" si="165"/>
        <v>0</v>
      </c>
      <c r="AE71" s="77">
        <f t="shared" si="179"/>
        <v>0</v>
      </c>
      <c r="AF71" s="1">
        <f t="shared" si="180"/>
        <v>0</v>
      </c>
      <c r="AH71" s="40">
        <f t="shared" si="194"/>
        <v>69</v>
      </c>
      <c r="AI71" s="41">
        <f t="shared" si="194"/>
        <v>68</v>
      </c>
      <c r="AJ71" s="29">
        <f t="shared" si="181"/>
        <v>0</v>
      </c>
      <c r="AK71" s="31">
        <f t="shared" si="182"/>
        <v>0</v>
      </c>
      <c r="AL71" s="32">
        <f t="shared" si="166"/>
        <v>0</v>
      </c>
      <c r="AM71" s="31">
        <f t="shared" si="167"/>
        <v>0</v>
      </c>
      <c r="AN71" s="29">
        <f t="shared" si="183"/>
        <v>0</v>
      </c>
      <c r="AO71" s="31">
        <f t="shared" si="168"/>
        <v>0</v>
      </c>
      <c r="AP71" s="30">
        <f t="shared" si="169"/>
        <v>0</v>
      </c>
      <c r="AQ71" s="44">
        <f>IFERROR(ROUND(-SUM(AJ71,AO71)*'Allocation Detail'!$E$13/12,2),0)</f>
        <v>0</v>
      </c>
      <c r="AR71" s="162">
        <f>IFERROR(ROUND(-SUM(AK71,AM71,AN71)*'Allocation Detail'!$H$13/12,2),0)</f>
        <v>0</v>
      </c>
      <c r="AS71" s="44">
        <v>0</v>
      </c>
      <c r="AT71" s="30">
        <v>0</v>
      </c>
      <c r="AU71" s="32">
        <v>0</v>
      </c>
      <c r="AV71" s="31">
        <f t="shared" si="184"/>
        <v>0</v>
      </c>
      <c r="AW71" s="31">
        <f t="shared" si="185"/>
        <v>0</v>
      </c>
      <c r="AX71" s="31">
        <f>IFERROR(AY71*('Allocation Detail'!#REF!/'Allocation Detail'!#REF!),0)</f>
        <v>0</v>
      </c>
      <c r="AY71" s="30">
        <f t="shared" si="170"/>
        <v>0</v>
      </c>
      <c r="AZ71" s="32">
        <f t="shared" si="186"/>
        <v>0</v>
      </c>
    </row>
    <row r="72" spans="5:72" x14ac:dyDescent="0.2">
      <c r="E72" s="9"/>
      <c r="F72" s="40">
        <f t="shared" si="187"/>
        <v>70</v>
      </c>
      <c r="G72" s="41">
        <f t="shared" si="188"/>
        <v>69</v>
      </c>
      <c r="H72" s="29">
        <f t="shared" si="171"/>
        <v>0</v>
      </c>
      <c r="I72" s="31">
        <f t="shared" si="172"/>
        <v>0</v>
      </c>
      <c r="J72" s="31">
        <f t="shared" si="161"/>
        <v>0</v>
      </c>
      <c r="K72" s="29">
        <f t="shared" si="173"/>
        <v>0</v>
      </c>
      <c r="L72" s="153">
        <f t="shared" si="162"/>
        <v>0</v>
      </c>
      <c r="M72" s="44">
        <f>IFERROR(ROUND(-SUM(H72,L72)*'Allocation Detail'!$E$13/12,2),0)</f>
        <v>0</v>
      </c>
      <c r="N72" s="30">
        <f>IFERROR(ROUND(-SUM(I72,J72,K72)*'Allocation Detail'!$E$13/12,2),0)</f>
        <v>0</v>
      </c>
      <c r="O72" s="44">
        <f t="shared" si="189"/>
        <v>0</v>
      </c>
      <c r="P72" s="30">
        <f t="shared" si="190"/>
        <v>0</v>
      </c>
      <c r="Q72" s="31">
        <f t="shared" si="191"/>
        <v>0</v>
      </c>
      <c r="R72" s="29">
        <f t="shared" si="174"/>
        <v>0</v>
      </c>
      <c r="S72" s="31">
        <f t="shared" si="175"/>
        <v>0</v>
      </c>
      <c r="T72" s="31">
        <f>IFERROR(U72*('Allocation Detail'!#REF!/'Allocation Detail'!#REF!),0)</f>
        <v>0</v>
      </c>
      <c r="U72" s="30">
        <f t="shared" si="163"/>
        <v>0</v>
      </c>
      <c r="V72" s="133">
        <f t="shared" si="176"/>
        <v>0</v>
      </c>
      <c r="W72" s="62" t="e">
        <f t="shared" si="177"/>
        <v>#DIV/0!</v>
      </c>
      <c r="Y72" s="74">
        <f t="shared" si="192"/>
        <v>70</v>
      </c>
      <c r="Z72" s="75">
        <f t="shared" si="192"/>
        <v>69</v>
      </c>
      <c r="AA72" s="76">
        <f t="shared" si="193"/>
        <v>0</v>
      </c>
      <c r="AB72" s="76">
        <f t="shared" si="164"/>
        <v>0</v>
      </c>
      <c r="AC72" s="76">
        <f t="shared" si="178"/>
        <v>0</v>
      </c>
      <c r="AD72" s="76">
        <f t="shared" si="165"/>
        <v>0</v>
      </c>
      <c r="AE72" s="77">
        <f t="shared" si="179"/>
        <v>0</v>
      </c>
      <c r="AF72" s="1">
        <f t="shared" si="180"/>
        <v>0</v>
      </c>
      <c r="AH72" s="40">
        <f t="shared" si="194"/>
        <v>70</v>
      </c>
      <c r="AI72" s="41">
        <f t="shared" si="194"/>
        <v>69</v>
      </c>
      <c r="AJ72" s="29">
        <f t="shared" si="181"/>
        <v>0</v>
      </c>
      <c r="AK72" s="31">
        <f t="shared" si="182"/>
        <v>0</v>
      </c>
      <c r="AL72" s="32">
        <f t="shared" si="166"/>
        <v>0</v>
      </c>
      <c r="AM72" s="31">
        <f t="shared" si="167"/>
        <v>0</v>
      </c>
      <c r="AN72" s="29">
        <f t="shared" si="183"/>
        <v>0</v>
      </c>
      <c r="AO72" s="31">
        <f t="shared" si="168"/>
        <v>0</v>
      </c>
      <c r="AP72" s="30">
        <f t="shared" si="169"/>
        <v>0</v>
      </c>
      <c r="AQ72" s="44">
        <f>IFERROR(ROUND(-SUM(AJ72,AO72)*'Allocation Detail'!$E$13/12,2),0)</f>
        <v>0</v>
      </c>
      <c r="AR72" s="162">
        <f>IFERROR(ROUND(-SUM(AK72,AM72,AN72)*'Allocation Detail'!$H$13/12,2),0)</f>
        <v>0</v>
      </c>
      <c r="AS72" s="44">
        <v>0</v>
      </c>
      <c r="AT72" s="30">
        <v>0</v>
      </c>
      <c r="AU72" s="32">
        <v>0</v>
      </c>
      <c r="AV72" s="31">
        <f t="shared" si="184"/>
        <v>0</v>
      </c>
      <c r="AW72" s="31">
        <f t="shared" si="185"/>
        <v>0</v>
      </c>
      <c r="AX72" s="31">
        <f>IFERROR(AY72*('Allocation Detail'!#REF!/'Allocation Detail'!#REF!),0)</f>
        <v>0</v>
      </c>
      <c r="AY72" s="30">
        <f t="shared" si="170"/>
        <v>0</v>
      </c>
      <c r="AZ72" s="32">
        <f t="shared" si="186"/>
        <v>0</v>
      </c>
    </row>
    <row r="73" spans="5:72" x14ac:dyDescent="0.2">
      <c r="E73" s="9"/>
      <c r="F73" s="40">
        <f t="shared" si="187"/>
        <v>71</v>
      </c>
      <c r="G73" s="41">
        <f t="shared" si="188"/>
        <v>70</v>
      </c>
      <c r="H73" s="29">
        <f t="shared" si="171"/>
        <v>0</v>
      </c>
      <c r="I73" s="31">
        <f t="shared" si="172"/>
        <v>0</v>
      </c>
      <c r="J73" s="31">
        <f t="shared" si="161"/>
        <v>0</v>
      </c>
      <c r="K73" s="29">
        <f t="shared" si="173"/>
        <v>0</v>
      </c>
      <c r="L73" s="153">
        <f t="shared" si="162"/>
        <v>0</v>
      </c>
      <c r="M73" s="44">
        <f>IFERROR(ROUND(-SUM(H73,L73)*'Allocation Detail'!$E$13/12,2),0)</f>
        <v>0</v>
      </c>
      <c r="N73" s="30">
        <f>IFERROR(ROUND(-SUM(I73,J73,K73)*'Allocation Detail'!$E$13/12,2),0)</f>
        <v>0</v>
      </c>
      <c r="O73" s="44">
        <f t="shared" si="189"/>
        <v>0</v>
      </c>
      <c r="P73" s="30">
        <f t="shared" si="190"/>
        <v>0</v>
      </c>
      <c r="Q73" s="31">
        <f t="shared" si="191"/>
        <v>0</v>
      </c>
      <c r="R73" s="29">
        <f t="shared" si="174"/>
        <v>0</v>
      </c>
      <c r="S73" s="31">
        <f t="shared" si="175"/>
        <v>0</v>
      </c>
      <c r="T73" s="31">
        <f>IFERROR(U73*('Allocation Detail'!#REF!/'Allocation Detail'!#REF!),0)</f>
        <v>0</v>
      </c>
      <c r="U73" s="30">
        <f t="shared" si="163"/>
        <v>0</v>
      </c>
      <c r="V73" s="133">
        <f t="shared" si="176"/>
        <v>0</v>
      </c>
      <c r="W73" s="62" t="e">
        <f t="shared" si="177"/>
        <v>#DIV/0!</v>
      </c>
      <c r="Y73" s="74">
        <f t="shared" si="192"/>
        <v>71</v>
      </c>
      <c r="Z73" s="75">
        <f t="shared" si="192"/>
        <v>70</v>
      </c>
      <c r="AA73" s="76">
        <f t="shared" si="193"/>
        <v>0</v>
      </c>
      <c r="AB73" s="76">
        <f t="shared" si="164"/>
        <v>0</v>
      </c>
      <c r="AC73" s="76">
        <f t="shared" si="178"/>
        <v>0</v>
      </c>
      <c r="AD73" s="76">
        <f t="shared" si="165"/>
        <v>0</v>
      </c>
      <c r="AE73" s="77">
        <f t="shared" si="179"/>
        <v>0</v>
      </c>
      <c r="AF73" s="1">
        <f t="shared" si="180"/>
        <v>0</v>
      </c>
      <c r="AH73" s="40">
        <f t="shared" si="194"/>
        <v>71</v>
      </c>
      <c r="AI73" s="41">
        <f t="shared" si="194"/>
        <v>70</v>
      </c>
      <c r="AJ73" s="29">
        <f t="shared" si="181"/>
        <v>0</v>
      </c>
      <c r="AK73" s="31">
        <f t="shared" si="182"/>
        <v>0</v>
      </c>
      <c r="AL73" s="32">
        <f t="shared" si="166"/>
        <v>0</v>
      </c>
      <c r="AM73" s="31">
        <f t="shared" si="167"/>
        <v>0</v>
      </c>
      <c r="AN73" s="29">
        <f t="shared" si="183"/>
        <v>0</v>
      </c>
      <c r="AO73" s="31">
        <f t="shared" si="168"/>
        <v>0</v>
      </c>
      <c r="AP73" s="30">
        <f t="shared" si="169"/>
        <v>0</v>
      </c>
      <c r="AQ73" s="44">
        <f>IFERROR(ROUND(-SUM(AJ73,AO73)*'Allocation Detail'!$E$13/12,2),0)</f>
        <v>0</v>
      </c>
      <c r="AR73" s="162">
        <f>IFERROR(ROUND(-SUM(AK73,AM73,AN73)*'Allocation Detail'!$H$13/12,2),0)</f>
        <v>0</v>
      </c>
      <c r="AS73" s="44">
        <v>0</v>
      </c>
      <c r="AT73" s="30">
        <v>0</v>
      </c>
      <c r="AU73" s="32">
        <v>0</v>
      </c>
      <c r="AV73" s="31">
        <f t="shared" si="184"/>
        <v>0</v>
      </c>
      <c r="AW73" s="31">
        <f t="shared" si="185"/>
        <v>0</v>
      </c>
      <c r="AX73" s="31">
        <f>IFERROR(AY73*('Allocation Detail'!#REF!/'Allocation Detail'!#REF!),0)</f>
        <v>0</v>
      </c>
      <c r="AY73" s="30">
        <f t="shared" si="170"/>
        <v>0</v>
      </c>
      <c r="AZ73" s="32">
        <f t="shared" si="186"/>
        <v>0</v>
      </c>
    </row>
    <row r="74" spans="5:72" x14ac:dyDescent="0.2">
      <c r="E74" s="9"/>
      <c r="F74" s="40">
        <f t="shared" si="187"/>
        <v>72</v>
      </c>
      <c r="G74" s="41">
        <f t="shared" si="188"/>
        <v>71</v>
      </c>
      <c r="H74" s="29">
        <f t="shared" si="171"/>
        <v>0</v>
      </c>
      <c r="I74" s="31">
        <f t="shared" si="172"/>
        <v>0</v>
      </c>
      <c r="J74" s="31">
        <f t="shared" si="161"/>
        <v>0</v>
      </c>
      <c r="K74" s="29">
        <f t="shared" si="173"/>
        <v>0</v>
      </c>
      <c r="L74" s="153">
        <f t="shared" si="162"/>
        <v>0</v>
      </c>
      <c r="M74" s="44">
        <f>IFERROR(ROUND(-SUM(H74,L74)*'Allocation Detail'!$E$13/12,2),0)</f>
        <v>0</v>
      </c>
      <c r="N74" s="30">
        <f>IFERROR(ROUND(-SUM(I74,J74,K74)*'Allocation Detail'!$E$13/12,2),0)</f>
        <v>0</v>
      </c>
      <c r="O74" s="44">
        <f t="shared" si="189"/>
        <v>0</v>
      </c>
      <c r="P74" s="30">
        <f t="shared" si="190"/>
        <v>0</v>
      </c>
      <c r="Q74" s="31">
        <f t="shared" si="191"/>
        <v>0</v>
      </c>
      <c r="R74" s="29">
        <f t="shared" si="174"/>
        <v>0</v>
      </c>
      <c r="S74" s="31">
        <f t="shared" si="175"/>
        <v>0</v>
      </c>
      <c r="T74" s="31">
        <f>IFERROR(U74*('Allocation Detail'!#REF!/'Allocation Detail'!#REF!),0)</f>
        <v>0</v>
      </c>
      <c r="U74" s="30">
        <f t="shared" si="163"/>
        <v>0</v>
      </c>
      <c r="V74" s="133">
        <f t="shared" si="176"/>
        <v>0</v>
      </c>
      <c r="W74" s="62" t="e">
        <f t="shared" si="177"/>
        <v>#DIV/0!</v>
      </c>
      <c r="Y74" s="74">
        <f t="shared" si="192"/>
        <v>72</v>
      </c>
      <c r="Z74" s="75">
        <f t="shared" si="192"/>
        <v>71</v>
      </c>
      <c r="AA74" s="76">
        <f t="shared" si="193"/>
        <v>0</v>
      </c>
      <c r="AB74" s="76">
        <f t="shared" si="164"/>
        <v>0</v>
      </c>
      <c r="AC74" s="76">
        <f t="shared" si="178"/>
        <v>0</v>
      </c>
      <c r="AD74" s="76">
        <f t="shared" si="165"/>
        <v>0</v>
      </c>
      <c r="AE74" s="77">
        <f t="shared" si="179"/>
        <v>0</v>
      </c>
      <c r="AF74" s="1">
        <f t="shared" si="180"/>
        <v>0</v>
      </c>
      <c r="AH74" s="40">
        <f t="shared" si="194"/>
        <v>72</v>
      </c>
      <c r="AI74" s="41">
        <f t="shared" si="194"/>
        <v>71</v>
      </c>
      <c r="AJ74" s="29">
        <f t="shared" si="181"/>
        <v>0</v>
      </c>
      <c r="AK74" s="31">
        <f t="shared" si="182"/>
        <v>0</v>
      </c>
      <c r="AL74" s="32">
        <f t="shared" si="166"/>
        <v>0</v>
      </c>
      <c r="AM74" s="31">
        <f t="shared" si="167"/>
        <v>0</v>
      </c>
      <c r="AN74" s="29">
        <f t="shared" si="183"/>
        <v>0</v>
      </c>
      <c r="AO74" s="31">
        <f t="shared" si="168"/>
        <v>0</v>
      </c>
      <c r="AP74" s="30">
        <f t="shared" si="169"/>
        <v>0</v>
      </c>
      <c r="AQ74" s="44">
        <f>IFERROR(ROUND(-SUM(AJ74,AO74)*'Allocation Detail'!$E$13/12,2),0)</f>
        <v>0</v>
      </c>
      <c r="AR74" s="162">
        <f>IFERROR(ROUND(-SUM(AK74,AM74,AN74)*'Allocation Detail'!$H$13/12,2),0)</f>
        <v>0</v>
      </c>
      <c r="AS74" s="44">
        <v>0</v>
      </c>
      <c r="AT74" s="30">
        <v>0</v>
      </c>
      <c r="AU74" s="32">
        <v>0</v>
      </c>
      <c r="AV74" s="31">
        <f t="shared" si="184"/>
        <v>0</v>
      </c>
      <c r="AW74" s="31">
        <f t="shared" si="185"/>
        <v>0</v>
      </c>
      <c r="AX74" s="31">
        <f>IFERROR(AY74*('Allocation Detail'!#REF!/'Allocation Detail'!#REF!),0)</f>
        <v>0</v>
      </c>
      <c r="AY74" s="30">
        <f t="shared" si="170"/>
        <v>0</v>
      </c>
      <c r="AZ74" s="32">
        <f t="shared" si="186"/>
        <v>0</v>
      </c>
    </row>
    <row r="75" spans="5:72" x14ac:dyDescent="0.2">
      <c r="E75" s="9"/>
      <c r="F75" s="40">
        <f t="shared" si="187"/>
        <v>73</v>
      </c>
      <c r="G75" s="41">
        <f t="shared" si="188"/>
        <v>72</v>
      </c>
      <c r="H75" s="29">
        <f t="shared" si="171"/>
        <v>0</v>
      </c>
      <c r="I75" s="31">
        <f t="shared" si="172"/>
        <v>0</v>
      </c>
      <c r="J75" s="31">
        <f t="shared" si="161"/>
        <v>0</v>
      </c>
      <c r="K75" s="29">
        <f t="shared" si="173"/>
        <v>0</v>
      </c>
      <c r="L75" s="153">
        <f t="shared" si="162"/>
        <v>0</v>
      </c>
      <c r="M75" s="44">
        <f>IFERROR(ROUND(-SUM(H75,L75)*'Allocation Detail'!$E$13/12,2),0)</f>
        <v>0</v>
      </c>
      <c r="N75" s="30">
        <f>IFERROR(ROUND(-SUM(I75,J75,K75)*'Allocation Detail'!$E$13/12,2),0)</f>
        <v>0</v>
      </c>
      <c r="O75" s="44">
        <f t="shared" si="189"/>
        <v>0</v>
      </c>
      <c r="P75" s="30">
        <f t="shared" si="190"/>
        <v>0</v>
      </c>
      <c r="Q75" s="31">
        <f t="shared" si="191"/>
        <v>0</v>
      </c>
      <c r="R75" s="29">
        <f t="shared" si="174"/>
        <v>0</v>
      </c>
      <c r="S75" s="31">
        <f t="shared" si="175"/>
        <v>0</v>
      </c>
      <c r="T75" s="31">
        <f>IFERROR(U75*('Allocation Detail'!#REF!/'Allocation Detail'!#REF!),0)</f>
        <v>0</v>
      </c>
      <c r="U75" s="30">
        <f t="shared" si="163"/>
        <v>0</v>
      </c>
      <c r="V75" s="133">
        <f t="shared" si="176"/>
        <v>0</v>
      </c>
      <c r="W75" s="62" t="e">
        <f t="shared" si="177"/>
        <v>#DIV/0!</v>
      </c>
      <c r="Y75" s="74">
        <f t="shared" si="192"/>
        <v>73</v>
      </c>
      <c r="Z75" s="75">
        <f t="shared" si="192"/>
        <v>72</v>
      </c>
      <c r="AA75" s="76">
        <f t="shared" si="193"/>
        <v>0</v>
      </c>
      <c r="AB75" s="76">
        <f t="shared" si="164"/>
        <v>0</v>
      </c>
      <c r="AC75" s="76">
        <f t="shared" si="178"/>
        <v>0</v>
      </c>
      <c r="AD75" s="76">
        <f t="shared" si="165"/>
        <v>0</v>
      </c>
      <c r="AE75" s="77">
        <f t="shared" si="179"/>
        <v>0</v>
      </c>
      <c r="AF75" s="1">
        <f t="shared" si="180"/>
        <v>0</v>
      </c>
      <c r="AH75" s="40">
        <f t="shared" si="194"/>
        <v>73</v>
      </c>
      <c r="AI75" s="41">
        <f t="shared" si="194"/>
        <v>72</v>
      </c>
      <c r="AJ75" s="29">
        <f t="shared" si="181"/>
        <v>0</v>
      </c>
      <c r="AK75" s="31">
        <f t="shared" si="182"/>
        <v>0</v>
      </c>
      <c r="AL75" s="32">
        <f t="shared" si="166"/>
        <v>0</v>
      </c>
      <c r="AM75" s="31">
        <f t="shared" si="167"/>
        <v>0</v>
      </c>
      <c r="AN75" s="29">
        <f t="shared" si="183"/>
        <v>0</v>
      </c>
      <c r="AO75" s="31">
        <f t="shared" si="168"/>
        <v>0</v>
      </c>
      <c r="AP75" s="30">
        <f t="shared" si="169"/>
        <v>0</v>
      </c>
      <c r="AQ75" s="44">
        <f>IFERROR(ROUND(-SUM(AJ75,AO75)*'Allocation Detail'!$E$13/12,2),0)</f>
        <v>0</v>
      </c>
      <c r="AR75" s="162">
        <f>IFERROR(ROUND(-SUM(AK75,AM75,AN75)*'Allocation Detail'!$H$13/12,2),0)</f>
        <v>0</v>
      </c>
      <c r="AS75" s="44">
        <v>0</v>
      </c>
      <c r="AT75" s="30">
        <v>0</v>
      </c>
      <c r="AU75" s="32">
        <v>0</v>
      </c>
      <c r="AV75" s="31">
        <f t="shared" si="184"/>
        <v>0</v>
      </c>
      <c r="AW75" s="31">
        <f t="shared" si="185"/>
        <v>0</v>
      </c>
      <c r="AX75" s="31">
        <f>IFERROR(AY75*('Allocation Detail'!#REF!/'Allocation Detail'!#REF!),0)</f>
        <v>0</v>
      </c>
      <c r="AY75" s="30">
        <f t="shared" si="170"/>
        <v>0</v>
      </c>
      <c r="AZ75" s="32">
        <f t="shared" si="186"/>
        <v>0</v>
      </c>
    </row>
    <row r="76" spans="5:72" x14ac:dyDescent="0.2">
      <c r="E76" s="9"/>
      <c r="F76" s="40">
        <f t="shared" si="187"/>
        <v>74</v>
      </c>
      <c r="G76" s="41">
        <f t="shared" si="188"/>
        <v>73</v>
      </c>
      <c r="H76" s="29">
        <f t="shared" si="171"/>
        <v>0</v>
      </c>
      <c r="I76" s="31">
        <f t="shared" si="172"/>
        <v>0</v>
      </c>
      <c r="J76" s="31">
        <f t="shared" si="161"/>
        <v>0</v>
      </c>
      <c r="K76" s="29">
        <f t="shared" si="173"/>
        <v>0</v>
      </c>
      <c r="L76" s="153">
        <f t="shared" si="162"/>
        <v>0</v>
      </c>
      <c r="M76" s="44">
        <f>IFERROR(ROUND(-SUM(H76,L76)*'Allocation Detail'!$E$13/12,2),0)</f>
        <v>0</v>
      </c>
      <c r="N76" s="30">
        <f>IFERROR(ROUND(-SUM(I76,J76,K76)*'Allocation Detail'!$E$13/12,2),0)</f>
        <v>0</v>
      </c>
      <c r="O76" s="44">
        <f t="shared" si="189"/>
        <v>0</v>
      </c>
      <c r="P76" s="30">
        <f t="shared" si="190"/>
        <v>0</v>
      </c>
      <c r="Q76" s="31">
        <f t="shared" si="191"/>
        <v>0</v>
      </c>
      <c r="R76" s="29">
        <f t="shared" si="174"/>
        <v>0</v>
      </c>
      <c r="S76" s="31">
        <f t="shared" si="175"/>
        <v>0</v>
      </c>
      <c r="T76" s="31">
        <f>IFERROR(U76*('Allocation Detail'!#REF!/'Allocation Detail'!#REF!),0)</f>
        <v>0</v>
      </c>
      <c r="U76" s="30">
        <f t="shared" si="163"/>
        <v>0</v>
      </c>
      <c r="V76" s="133">
        <f t="shared" si="176"/>
        <v>0</v>
      </c>
      <c r="W76" s="62" t="e">
        <f t="shared" si="177"/>
        <v>#DIV/0!</v>
      </c>
      <c r="Y76" s="74">
        <f t="shared" si="192"/>
        <v>74</v>
      </c>
      <c r="Z76" s="75">
        <f t="shared" si="192"/>
        <v>73</v>
      </c>
      <c r="AA76" s="76">
        <f t="shared" si="193"/>
        <v>0</v>
      </c>
      <c r="AB76" s="76">
        <f t="shared" si="164"/>
        <v>0</v>
      </c>
      <c r="AC76" s="76">
        <f t="shared" si="178"/>
        <v>0</v>
      </c>
      <c r="AD76" s="76">
        <f t="shared" si="165"/>
        <v>0</v>
      </c>
      <c r="AE76" s="77">
        <f t="shared" si="179"/>
        <v>0</v>
      </c>
      <c r="AF76" s="1">
        <f t="shared" si="180"/>
        <v>0</v>
      </c>
      <c r="AH76" s="40">
        <f t="shared" si="194"/>
        <v>74</v>
      </c>
      <c r="AI76" s="41">
        <f t="shared" si="194"/>
        <v>73</v>
      </c>
      <c r="AJ76" s="29">
        <f t="shared" si="181"/>
        <v>0</v>
      </c>
      <c r="AK76" s="31">
        <f t="shared" si="182"/>
        <v>0</v>
      </c>
      <c r="AL76" s="32">
        <f t="shared" si="166"/>
        <v>0</v>
      </c>
      <c r="AM76" s="31">
        <f t="shared" si="167"/>
        <v>0</v>
      </c>
      <c r="AN76" s="29">
        <f t="shared" si="183"/>
        <v>0</v>
      </c>
      <c r="AO76" s="31">
        <f t="shared" si="168"/>
        <v>0</v>
      </c>
      <c r="AP76" s="30">
        <f t="shared" si="169"/>
        <v>0</v>
      </c>
      <c r="AQ76" s="44">
        <f>IFERROR(ROUND(-SUM(AJ76,AO76)*'Allocation Detail'!$E$13/12,2),0)</f>
        <v>0</v>
      </c>
      <c r="AR76" s="162">
        <f>IFERROR(ROUND(-SUM(AK76,AM76,AN76)*'Allocation Detail'!$H$13/12,2),0)</f>
        <v>0</v>
      </c>
      <c r="AS76" s="44">
        <v>0</v>
      </c>
      <c r="AT76" s="30">
        <v>0</v>
      </c>
      <c r="AU76" s="32">
        <v>0</v>
      </c>
      <c r="AV76" s="31">
        <f t="shared" si="184"/>
        <v>0</v>
      </c>
      <c r="AW76" s="31">
        <f t="shared" si="185"/>
        <v>0</v>
      </c>
      <c r="AX76" s="31">
        <f>IFERROR(AY76*('Allocation Detail'!#REF!/'Allocation Detail'!#REF!),0)</f>
        <v>0</v>
      </c>
      <c r="AY76" s="30">
        <f t="shared" si="170"/>
        <v>0</v>
      </c>
      <c r="AZ76" s="32">
        <f t="shared" si="186"/>
        <v>0</v>
      </c>
    </row>
    <row r="77" spans="5:72" x14ac:dyDescent="0.2">
      <c r="E77" s="9"/>
      <c r="F77" s="40">
        <f t="shared" si="187"/>
        <v>75</v>
      </c>
      <c r="G77" s="41">
        <f t="shared" si="188"/>
        <v>74</v>
      </c>
      <c r="H77" s="29">
        <f t="shared" si="171"/>
        <v>0</v>
      </c>
      <c r="I77" s="31">
        <f t="shared" si="172"/>
        <v>0</v>
      </c>
      <c r="J77" s="31">
        <f t="shared" si="161"/>
        <v>0</v>
      </c>
      <c r="K77" s="29">
        <f t="shared" si="173"/>
        <v>0</v>
      </c>
      <c r="L77" s="153">
        <f t="shared" si="162"/>
        <v>0</v>
      </c>
      <c r="M77" s="44">
        <f>IFERROR(ROUND(-SUM(H77,L77)*'Allocation Detail'!$E$13/12,2),0)</f>
        <v>0</v>
      </c>
      <c r="N77" s="30">
        <f>IFERROR(ROUND(-SUM(I77,J77,K77)*'Allocation Detail'!$E$13/12,2),0)</f>
        <v>0</v>
      </c>
      <c r="O77" s="44">
        <f t="shared" si="189"/>
        <v>0</v>
      </c>
      <c r="P77" s="30">
        <f t="shared" si="190"/>
        <v>0</v>
      </c>
      <c r="Q77" s="31">
        <f t="shared" si="191"/>
        <v>0</v>
      </c>
      <c r="R77" s="29">
        <f t="shared" si="174"/>
        <v>0</v>
      </c>
      <c r="S77" s="31">
        <f t="shared" si="175"/>
        <v>0</v>
      </c>
      <c r="T77" s="31">
        <f>IFERROR(U77*('Allocation Detail'!#REF!/'Allocation Detail'!#REF!),0)</f>
        <v>0</v>
      </c>
      <c r="U77" s="30">
        <f t="shared" si="163"/>
        <v>0</v>
      </c>
      <c r="V77" s="133">
        <f t="shared" si="176"/>
        <v>0</v>
      </c>
      <c r="W77" s="62" t="e">
        <f t="shared" si="177"/>
        <v>#DIV/0!</v>
      </c>
      <c r="Y77" s="74">
        <f t="shared" si="192"/>
        <v>75</v>
      </c>
      <c r="Z77" s="75">
        <f t="shared" si="192"/>
        <v>74</v>
      </c>
      <c r="AA77" s="76">
        <f t="shared" si="193"/>
        <v>0</v>
      </c>
      <c r="AB77" s="76">
        <f t="shared" si="164"/>
        <v>0</v>
      </c>
      <c r="AC77" s="76">
        <f t="shared" si="178"/>
        <v>0</v>
      </c>
      <c r="AD77" s="76">
        <f t="shared" si="165"/>
        <v>0</v>
      </c>
      <c r="AE77" s="77">
        <f t="shared" si="179"/>
        <v>0</v>
      </c>
      <c r="AF77" s="1">
        <f t="shared" si="180"/>
        <v>0</v>
      </c>
      <c r="AH77" s="40">
        <f t="shared" si="194"/>
        <v>75</v>
      </c>
      <c r="AI77" s="41">
        <f t="shared" si="194"/>
        <v>74</v>
      </c>
      <c r="AJ77" s="29">
        <f t="shared" si="181"/>
        <v>0</v>
      </c>
      <c r="AK77" s="31">
        <f t="shared" si="182"/>
        <v>0</v>
      </c>
      <c r="AL77" s="32">
        <f t="shared" si="166"/>
        <v>0</v>
      </c>
      <c r="AM77" s="31">
        <f t="shared" si="167"/>
        <v>0</v>
      </c>
      <c r="AN77" s="29">
        <f t="shared" si="183"/>
        <v>0</v>
      </c>
      <c r="AO77" s="31">
        <f t="shared" si="168"/>
        <v>0</v>
      </c>
      <c r="AP77" s="30">
        <f t="shared" si="169"/>
        <v>0</v>
      </c>
      <c r="AQ77" s="44">
        <f>IFERROR(ROUND(-SUM(AJ77,AO77)*'Allocation Detail'!$E$13/12,2),0)</f>
        <v>0</v>
      </c>
      <c r="AR77" s="162">
        <f>IFERROR(ROUND(-SUM(AK77,AM77,AN77)*'Allocation Detail'!$H$13/12,2),0)</f>
        <v>0</v>
      </c>
      <c r="AS77" s="44">
        <v>0</v>
      </c>
      <c r="AT77" s="30">
        <v>0</v>
      </c>
      <c r="AU77" s="32">
        <v>0</v>
      </c>
      <c r="AV77" s="31">
        <f t="shared" si="184"/>
        <v>0</v>
      </c>
      <c r="AW77" s="31">
        <f t="shared" si="185"/>
        <v>0</v>
      </c>
      <c r="AX77" s="31">
        <f>IFERROR(AY77*('Allocation Detail'!#REF!/'Allocation Detail'!#REF!),0)</f>
        <v>0</v>
      </c>
      <c r="AY77" s="30">
        <f t="shared" si="170"/>
        <v>0</v>
      </c>
      <c r="AZ77" s="32">
        <f t="shared" si="186"/>
        <v>0</v>
      </c>
    </row>
    <row r="78" spans="5:72" x14ac:dyDescent="0.2">
      <c r="E78" s="9"/>
      <c r="F78" s="40">
        <f t="shared" si="187"/>
        <v>76</v>
      </c>
      <c r="G78" s="41">
        <f t="shared" si="188"/>
        <v>75</v>
      </c>
      <c r="H78" s="29">
        <f t="shared" si="171"/>
        <v>0</v>
      </c>
      <c r="I78" s="31">
        <f t="shared" si="172"/>
        <v>0</v>
      </c>
      <c r="J78" s="31">
        <f t="shared" si="161"/>
        <v>0</v>
      </c>
      <c r="K78" s="29">
        <f t="shared" si="173"/>
        <v>0</v>
      </c>
      <c r="L78" s="153">
        <f t="shared" si="162"/>
        <v>0</v>
      </c>
      <c r="M78" s="44">
        <f>IFERROR(ROUND(-SUM(H78,L78)*'Allocation Detail'!$E$13/12,2),0)</f>
        <v>0</v>
      </c>
      <c r="N78" s="30">
        <f>IFERROR(ROUND(-SUM(I78,J78,K78)*'Allocation Detail'!$E$13/12,2),0)</f>
        <v>0</v>
      </c>
      <c r="O78" s="44">
        <f t="shared" si="189"/>
        <v>0</v>
      </c>
      <c r="P78" s="30">
        <f t="shared" si="190"/>
        <v>0</v>
      </c>
      <c r="Q78" s="31">
        <f t="shared" si="191"/>
        <v>0</v>
      </c>
      <c r="R78" s="29">
        <f t="shared" si="174"/>
        <v>0</v>
      </c>
      <c r="S78" s="31">
        <f t="shared" si="175"/>
        <v>0</v>
      </c>
      <c r="T78" s="31">
        <f>IFERROR(U78*('Allocation Detail'!#REF!/'Allocation Detail'!#REF!),0)</f>
        <v>0</v>
      </c>
      <c r="U78" s="30">
        <f t="shared" si="163"/>
        <v>0</v>
      </c>
      <c r="V78" s="133">
        <f t="shared" si="176"/>
        <v>0</v>
      </c>
      <c r="W78" s="62" t="e">
        <f t="shared" si="177"/>
        <v>#DIV/0!</v>
      </c>
      <c r="Y78" s="74">
        <f t="shared" si="192"/>
        <v>76</v>
      </c>
      <c r="Z78" s="75">
        <f t="shared" si="192"/>
        <v>75</v>
      </c>
      <c r="AA78" s="76">
        <f t="shared" si="193"/>
        <v>0</v>
      </c>
      <c r="AB78" s="76">
        <f t="shared" si="164"/>
        <v>0</v>
      </c>
      <c r="AC78" s="76">
        <f t="shared" si="178"/>
        <v>0</v>
      </c>
      <c r="AD78" s="76">
        <f t="shared" si="165"/>
        <v>0</v>
      </c>
      <c r="AE78" s="77">
        <f t="shared" si="179"/>
        <v>0</v>
      </c>
      <c r="AF78" s="1">
        <f t="shared" si="180"/>
        <v>0</v>
      </c>
      <c r="AH78" s="40">
        <f t="shared" si="194"/>
        <v>76</v>
      </c>
      <c r="AI78" s="41">
        <f t="shared" si="194"/>
        <v>75</v>
      </c>
      <c r="AJ78" s="29">
        <f t="shared" si="181"/>
        <v>0</v>
      </c>
      <c r="AK78" s="31">
        <f t="shared" si="182"/>
        <v>0</v>
      </c>
      <c r="AL78" s="32">
        <f t="shared" si="166"/>
        <v>0</v>
      </c>
      <c r="AM78" s="31">
        <f t="shared" si="167"/>
        <v>0</v>
      </c>
      <c r="AN78" s="29">
        <f t="shared" si="183"/>
        <v>0</v>
      </c>
      <c r="AO78" s="31">
        <f t="shared" si="168"/>
        <v>0</v>
      </c>
      <c r="AP78" s="30">
        <f t="shared" si="169"/>
        <v>0</v>
      </c>
      <c r="AQ78" s="44">
        <f>IFERROR(ROUND(-SUM(AJ78,AO78)*'Allocation Detail'!$E$13/12,2),0)</f>
        <v>0</v>
      </c>
      <c r="AR78" s="162">
        <f>IFERROR(ROUND(-SUM(AK78,AM78,AN78)*'Allocation Detail'!$H$13/12,2),0)</f>
        <v>0</v>
      </c>
      <c r="AS78" s="44">
        <v>0</v>
      </c>
      <c r="AT78" s="30">
        <v>0</v>
      </c>
      <c r="AU78" s="32">
        <v>0</v>
      </c>
      <c r="AV78" s="31">
        <f t="shared" si="184"/>
        <v>0</v>
      </c>
      <c r="AW78" s="31">
        <f t="shared" si="185"/>
        <v>0</v>
      </c>
      <c r="AX78" s="31">
        <f>IFERROR(AY78*('Allocation Detail'!#REF!/'Allocation Detail'!#REF!),0)</f>
        <v>0</v>
      </c>
      <c r="AY78" s="30">
        <f t="shared" si="170"/>
        <v>0</v>
      </c>
      <c r="AZ78" s="32">
        <f t="shared" si="186"/>
        <v>0</v>
      </c>
    </row>
    <row r="79" spans="5:72" x14ac:dyDescent="0.2">
      <c r="E79" s="9"/>
      <c r="F79" s="40">
        <f t="shared" si="187"/>
        <v>77</v>
      </c>
      <c r="G79" s="41">
        <f t="shared" si="188"/>
        <v>76</v>
      </c>
      <c r="H79" s="29">
        <f t="shared" si="171"/>
        <v>0</v>
      </c>
      <c r="I79" s="31">
        <f t="shared" si="172"/>
        <v>0</v>
      </c>
      <c r="J79" s="31">
        <f t="shared" si="161"/>
        <v>0</v>
      </c>
      <c r="K79" s="29">
        <f t="shared" si="173"/>
        <v>0</v>
      </c>
      <c r="L79" s="153">
        <f t="shared" si="162"/>
        <v>0</v>
      </c>
      <c r="M79" s="44">
        <f>IFERROR(ROUND(-SUM(H79,L79)*'Allocation Detail'!$E$13/12,2),0)</f>
        <v>0</v>
      </c>
      <c r="N79" s="30">
        <f>IFERROR(ROUND(-SUM(I79,J79,K79)*'Allocation Detail'!$E$13/12,2),0)</f>
        <v>0</v>
      </c>
      <c r="O79" s="44">
        <f t="shared" si="189"/>
        <v>0</v>
      </c>
      <c r="P79" s="30">
        <f t="shared" si="190"/>
        <v>0</v>
      </c>
      <c r="Q79" s="31">
        <f t="shared" si="191"/>
        <v>0</v>
      </c>
      <c r="R79" s="29">
        <f t="shared" si="174"/>
        <v>0</v>
      </c>
      <c r="S79" s="31">
        <f t="shared" si="175"/>
        <v>0</v>
      </c>
      <c r="T79" s="31">
        <f>IFERROR(U79*('Allocation Detail'!#REF!/'Allocation Detail'!#REF!),0)</f>
        <v>0</v>
      </c>
      <c r="U79" s="30">
        <f t="shared" si="163"/>
        <v>0</v>
      </c>
      <c r="V79" s="133">
        <f t="shared" si="176"/>
        <v>0</v>
      </c>
      <c r="W79" s="62" t="e">
        <f t="shared" si="177"/>
        <v>#DIV/0!</v>
      </c>
      <c r="Y79" s="74">
        <f t="shared" si="192"/>
        <v>77</v>
      </c>
      <c r="Z79" s="75">
        <f t="shared" si="192"/>
        <v>76</v>
      </c>
      <c r="AA79" s="76">
        <f t="shared" si="193"/>
        <v>0</v>
      </c>
      <c r="AB79" s="76">
        <f t="shared" si="164"/>
        <v>0</v>
      </c>
      <c r="AC79" s="76">
        <f t="shared" si="178"/>
        <v>0</v>
      </c>
      <c r="AD79" s="76">
        <f t="shared" si="165"/>
        <v>0</v>
      </c>
      <c r="AE79" s="77">
        <f t="shared" si="179"/>
        <v>0</v>
      </c>
      <c r="AF79" s="1">
        <f t="shared" si="180"/>
        <v>0</v>
      </c>
      <c r="AH79" s="40">
        <f t="shared" si="194"/>
        <v>77</v>
      </c>
      <c r="AI79" s="41">
        <f t="shared" si="194"/>
        <v>76</v>
      </c>
      <c r="AJ79" s="29">
        <f t="shared" si="181"/>
        <v>0</v>
      </c>
      <c r="AK79" s="31">
        <f t="shared" si="182"/>
        <v>0</v>
      </c>
      <c r="AL79" s="32">
        <f t="shared" si="166"/>
        <v>0</v>
      </c>
      <c r="AM79" s="31">
        <f t="shared" si="167"/>
        <v>0</v>
      </c>
      <c r="AN79" s="29">
        <f t="shared" si="183"/>
        <v>0</v>
      </c>
      <c r="AO79" s="31">
        <f t="shared" si="168"/>
        <v>0</v>
      </c>
      <c r="AP79" s="30">
        <f t="shared" si="169"/>
        <v>0</v>
      </c>
      <c r="AQ79" s="44">
        <f>IFERROR(ROUND(-SUM(AJ79,AO79)*'Allocation Detail'!$E$13/12,2),0)</f>
        <v>0</v>
      </c>
      <c r="AR79" s="162">
        <f>IFERROR(ROUND(-SUM(AK79,AM79,AN79)*'Allocation Detail'!$H$13/12,2),0)</f>
        <v>0</v>
      </c>
      <c r="AS79" s="44">
        <v>0</v>
      </c>
      <c r="AT79" s="30">
        <v>0</v>
      </c>
      <c r="AU79" s="32">
        <v>0</v>
      </c>
      <c r="AV79" s="31">
        <f t="shared" si="184"/>
        <v>0</v>
      </c>
      <c r="AW79" s="31">
        <f t="shared" si="185"/>
        <v>0</v>
      </c>
      <c r="AX79" s="31">
        <f>IFERROR(AY79*('Allocation Detail'!#REF!/'Allocation Detail'!#REF!),0)</f>
        <v>0</v>
      </c>
      <c r="AY79" s="30">
        <f t="shared" si="170"/>
        <v>0</v>
      </c>
      <c r="AZ79" s="32">
        <f t="shared" si="186"/>
        <v>0</v>
      </c>
    </row>
    <row r="80" spans="5:72" x14ac:dyDescent="0.2">
      <c r="E80" s="9"/>
      <c r="F80" s="40">
        <f t="shared" si="187"/>
        <v>78</v>
      </c>
      <c r="G80" s="41">
        <f t="shared" si="188"/>
        <v>77</v>
      </c>
      <c r="H80" s="29">
        <f t="shared" si="171"/>
        <v>0</v>
      </c>
      <c r="I80" s="31">
        <f t="shared" si="172"/>
        <v>0</v>
      </c>
      <c r="J80" s="31">
        <f t="shared" si="161"/>
        <v>0</v>
      </c>
      <c r="K80" s="29">
        <f t="shared" si="173"/>
        <v>0</v>
      </c>
      <c r="L80" s="153">
        <f t="shared" si="162"/>
        <v>0</v>
      </c>
      <c r="M80" s="44">
        <f>IFERROR(ROUND(-SUM(H80,L80)*'Allocation Detail'!$E$13/12,2),0)</f>
        <v>0</v>
      </c>
      <c r="N80" s="30">
        <f>IFERROR(ROUND(-SUM(I80,J80,K80)*'Allocation Detail'!$E$13/12,2),0)</f>
        <v>0</v>
      </c>
      <c r="O80" s="44">
        <f t="shared" si="189"/>
        <v>0</v>
      </c>
      <c r="P80" s="30">
        <f t="shared" si="190"/>
        <v>0</v>
      </c>
      <c r="Q80" s="31">
        <f t="shared" si="191"/>
        <v>0</v>
      </c>
      <c r="R80" s="29">
        <f t="shared" si="174"/>
        <v>0</v>
      </c>
      <c r="S80" s="31">
        <f t="shared" si="175"/>
        <v>0</v>
      </c>
      <c r="T80" s="31">
        <f>IFERROR(U80*('Allocation Detail'!#REF!/'Allocation Detail'!#REF!),0)</f>
        <v>0</v>
      </c>
      <c r="U80" s="30">
        <f t="shared" si="163"/>
        <v>0</v>
      </c>
      <c r="V80" s="133">
        <f t="shared" si="176"/>
        <v>0</v>
      </c>
      <c r="W80" s="62" t="e">
        <f t="shared" si="177"/>
        <v>#DIV/0!</v>
      </c>
      <c r="Y80" s="74">
        <f t="shared" si="192"/>
        <v>78</v>
      </c>
      <c r="Z80" s="75">
        <f t="shared" si="192"/>
        <v>77</v>
      </c>
      <c r="AA80" s="76">
        <f t="shared" si="193"/>
        <v>0</v>
      </c>
      <c r="AB80" s="76">
        <f t="shared" si="164"/>
        <v>0</v>
      </c>
      <c r="AC80" s="76">
        <f t="shared" si="178"/>
        <v>0</v>
      </c>
      <c r="AD80" s="76">
        <f t="shared" si="165"/>
        <v>0</v>
      </c>
      <c r="AE80" s="77">
        <f t="shared" si="179"/>
        <v>0</v>
      </c>
      <c r="AF80" s="1">
        <f t="shared" si="180"/>
        <v>0</v>
      </c>
      <c r="AH80" s="40">
        <f t="shared" si="194"/>
        <v>78</v>
      </c>
      <c r="AI80" s="41">
        <f t="shared" si="194"/>
        <v>77</v>
      </c>
      <c r="AJ80" s="29">
        <f t="shared" si="181"/>
        <v>0</v>
      </c>
      <c r="AK80" s="31">
        <f t="shared" si="182"/>
        <v>0</v>
      </c>
      <c r="AL80" s="32">
        <f t="shared" si="166"/>
        <v>0</v>
      </c>
      <c r="AM80" s="31">
        <f t="shared" si="167"/>
        <v>0</v>
      </c>
      <c r="AN80" s="29">
        <f t="shared" si="183"/>
        <v>0</v>
      </c>
      <c r="AO80" s="31">
        <f t="shared" si="168"/>
        <v>0</v>
      </c>
      <c r="AP80" s="30">
        <f t="shared" si="169"/>
        <v>0</v>
      </c>
      <c r="AQ80" s="44">
        <f>IFERROR(ROUND(-SUM(AJ80,AO80)*'Allocation Detail'!$E$13/12,2),0)</f>
        <v>0</v>
      </c>
      <c r="AR80" s="162">
        <f>IFERROR(ROUND(-SUM(AK80,AM80,AN80)*'Allocation Detail'!$H$13/12,2),0)</f>
        <v>0</v>
      </c>
      <c r="AS80" s="44">
        <v>0</v>
      </c>
      <c r="AT80" s="30">
        <v>0</v>
      </c>
      <c r="AU80" s="32">
        <v>0</v>
      </c>
      <c r="AV80" s="31">
        <f t="shared" si="184"/>
        <v>0</v>
      </c>
      <c r="AW80" s="31">
        <f t="shared" si="185"/>
        <v>0</v>
      </c>
      <c r="AX80" s="31">
        <f>IFERROR(AY80*('Allocation Detail'!#REF!/'Allocation Detail'!#REF!),0)</f>
        <v>0</v>
      </c>
      <c r="AY80" s="30">
        <f t="shared" si="170"/>
        <v>0</v>
      </c>
      <c r="AZ80" s="32">
        <f t="shared" si="186"/>
        <v>0</v>
      </c>
    </row>
    <row r="81" spans="5:52" x14ac:dyDescent="0.2">
      <c r="E81" s="9"/>
      <c r="F81" s="40">
        <f t="shared" si="187"/>
        <v>79</v>
      </c>
      <c r="G81" s="41">
        <f t="shared" si="188"/>
        <v>78</v>
      </c>
      <c r="H81" s="29">
        <f t="shared" si="171"/>
        <v>0</v>
      </c>
      <c r="I81" s="31">
        <f t="shared" si="172"/>
        <v>0</v>
      </c>
      <c r="J81" s="31">
        <f t="shared" si="161"/>
        <v>0</v>
      </c>
      <c r="K81" s="29">
        <f t="shared" si="173"/>
        <v>0</v>
      </c>
      <c r="L81" s="153">
        <f t="shared" si="162"/>
        <v>0</v>
      </c>
      <c r="M81" s="44">
        <f>IFERROR(ROUND(-SUM(H81,L81)*'Allocation Detail'!$E$13/12,2),0)</f>
        <v>0</v>
      </c>
      <c r="N81" s="30">
        <f>IFERROR(ROUND(-SUM(I81,J81,K81)*'Allocation Detail'!$E$13/12,2),0)</f>
        <v>0</v>
      </c>
      <c r="O81" s="44">
        <f t="shared" si="189"/>
        <v>0</v>
      </c>
      <c r="P81" s="30">
        <f t="shared" si="190"/>
        <v>0</v>
      </c>
      <c r="Q81" s="31">
        <f t="shared" si="191"/>
        <v>0</v>
      </c>
      <c r="R81" s="29">
        <f t="shared" si="174"/>
        <v>0</v>
      </c>
      <c r="S81" s="31">
        <f t="shared" si="175"/>
        <v>0</v>
      </c>
      <c r="T81" s="31">
        <f>IFERROR(U81*('Allocation Detail'!#REF!/'Allocation Detail'!#REF!),0)</f>
        <v>0</v>
      </c>
      <c r="U81" s="30">
        <f t="shared" si="163"/>
        <v>0</v>
      </c>
      <c r="V81" s="133">
        <f t="shared" si="176"/>
        <v>0</v>
      </c>
      <c r="W81" s="62" t="e">
        <f t="shared" si="177"/>
        <v>#DIV/0!</v>
      </c>
      <c r="Y81" s="74">
        <f t="shared" si="192"/>
        <v>79</v>
      </c>
      <c r="Z81" s="75">
        <f t="shared" si="192"/>
        <v>78</v>
      </c>
      <c r="AA81" s="76">
        <f t="shared" si="193"/>
        <v>0</v>
      </c>
      <c r="AB81" s="76">
        <f t="shared" si="164"/>
        <v>0</v>
      </c>
      <c r="AC81" s="76">
        <f t="shared" si="178"/>
        <v>0</v>
      </c>
      <c r="AD81" s="76">
        <f t="shared" si="165"/>
        <v>0</v>
      </c>
      <c r="AE81" s="77">
        <f t="shared" si="179"/>
        <v>0</v>
      </c>
      <c r="AF81" s="1">
        <f t="shared" si="180"/>
        <v>0</v>
      </c>
      <c r="AH81" s="40">
        <f t="shared" si="194"/>
        <v>79</v>
      </c>
      <c r="AI81" s="41">
        <f t="shared" si="194"/>
        <v>78</v>
      </c>
      <c r="AJ81" s="29">
        <f t="shared" si="181"/>
        <v>0</v>
      </c>
      <c r="AK81" s="31">
        <f t="shared" si="182"/>
        <v>0</v>
      </c>
      <c r="AL81" s="32">
        <f t="shared" si="166"/>
        <v>0</v>
      </c>
      <c r="AM81" s="31">
        <f t="shared" si="167"/>
        <v>0</v>
      </c>
      <c r="AN81" s="29">
        <f t="shared" si="183"/>
        <v>0</v>
      </c>
      <c r="AO81" s="31">
        <f t="shared" si="168"/>
        <v>0</v>
      </c>
      <c r="AP81" s="30">
        <f t="shared" si="169"/>
        <v>0</v>
      </c>
      <c r="AQ81" s="44">
        <f>IFERROR(ROUND(-SUM(AJ81,AO81)*'Allocation Detail'!$E$13/12,2),0)</f>
        <v>0</v>
      </c>
      <c r="AR81" s="162">
        <f>IFERROR(ROUND(-SUM(AK81,AM81,AN81)*'Allocation Detail'!$H$13/12,2),0)</f>
        <v>0</v>
      </c>
      <c r="AS81" s="44">
        <v>0</v>
      </c>
      <c r="AT81" s="30">
        <v>0</v>
      </c>
      <c r="AU81" s="32">
        <v>0</v>
      </c>
      <c r="AV81" s="31">
        <f t="shared" si="184"/>
        <v>0</v>
      </c>
      <c r="AW81" s="31">
        <f t="shared" si="185"/>
        <v>0</v>
      </c>
      <c r="AX81" s="31">
        <f>IFERROR(AY81*('Allocation Detail'!#REF!/'Allocation Detail'!#REF!),0)</f>
        <v>0</v>
      </c>
      <c r="AY81" s="30">
        <f t="shared" si="170"/>
        <v>0</v>
      </c>
      <c r="AZ81" s="32">
        <f t="shared" si="186"/>
        <v>0</v>
      </c>
    </row>
    <row r="82" spans="5:52" x14ac:dyDescent="0.2">
      <c r="E82" s="9"/>
      <c r="F82" s="40">
        <f t="shared" si="187"/>
        <v>80</v>
      </c>
      <c r="G82" s="41">
        <f t="shared" si="188"/>
        <v>79</v>
      </c>
      <c r="H82" s="29">
        <f t="shared" si="171"/>
        <v>0</v>
      </c>
      <c r="I82" s="31">
        <f t="shared" si="172"/>
        <v>0</v>
      </c>
      <c r="J82" s="31">
        <f t="shared" si="161"/>
        <v>0</v>
      </c>
      <c r="K82" s="29">
        <f t="shared" si="173"/>
        <v>0</v>
      </c>
      <c r="L82" s="153">
        <f t="shared" si="162"/>
        <v>0</v>
      </c>
      <c r="M82" s="44">
        <f>IFERROR(ROUND(-SUM(H82,L82)*'Allocation Detail'!$E$13/12,2),0)</f>
        <v>0</v>
      </c>
      <c r="N82" s="30">
        <f>IFERROR(ROUND(-SUM(I82,J82,K82)*'Allocation Detail'!$E$13/12,2),0)</f>
        <v>0</v>
      </c>
      <c r="O82" s="44">
        <f t="shared" si="189"/>
        <v>0</v>
      </c>
      <c r="P82" s="30">
        <f t="shared" si="190"/>
        <v>0</v>
      </c>
      <c r="Q82" s="31">
        <f t="shared" si="191"/>
        <v>0</v>
      </c>
      <c r="R82" s="29">
        <f t="shared" si="174"/>
        <v>0</v>
      </c>
      <c r="S82" s="31">
        <f t="shared" si="175"/>
        <v>0</v>
      </c>
      <c r="T82" s="31">
        <f>IFERROR(U82*('Allocation Detail'!#REF!/'Allocation Detail'!#REF!),0)</f>
        <v>0</v>
      </c>
      <c r="U82" s="30">
        <f t="shared" si="163"/>
        <v>0</v>
      </c>
      <c r="V82" s="133">
        <f t="shared" si="176"/>
        <v>0</v>
      </c>
      <c r="W82" s="62" t="e">
        <f t="shared" si="177"/>
        <v>#DIV/0!</v>
      </c>
      <c r="Y82" s="74">
        <f t="shared" si="192"/>
        <v>80</v>
      </c>
      <c r="Z82" s="75">
        <f t="shared" si="192"/>
        <v>79</v>
      </c>
      <c r="AA82" s="76">
        <f t="shared" si="193"/>
        <v>0</v>
      </c>
      <c r="AB82" s="76">
        <f t="shared" si="164"/>
        <v>0</v>
      </c>
      <c r="AC82" s="76">
        <f t="shared" si="178"/>
        <v>0</v>
      </c>
      <c r="AD82" s="76">
        <f t="shared" si="165"/>
        <v>0</v>
      </c>
      <c r="AE82" s="77">
        <f t="shared" si="179"/>
        <v>0</v>
      </c>
      <c r="AF82" s="1">
        <f t="shared" si="180"/>
        <v>0</v>
      </c>
      <c r="AH82" s="40">
        <f t="shared" si="194"/>
        <v>80</v>
      </c>
      <c r="AI82" s="41">
        <f t="shared" si="194"/>
        <v>79</v>
      </c>
      <c r="AJ82" s="29">
        <f t="shared" si="181"/>
        <v>0</v>
      </c>
      <c r="AK82" s="31">
        <f t="shared" si="182"/>
        <v>0</v>
      </c>
      <c r="AL82" s="32">
        <f t="shared" si="166"/>
        <v>0</v>
      </c>
      <c r="AM82" s="31">
        <f t="shared" si="167"/>
        <v>0</v>
      </c>
      <c r="AN82" s="29">
        <f t="shared" si="183"/>
        <v>0</v>
      </c>
      <c r="AO82" s="31">
        <f t="shared" si="168"/>
        <v>0</v>
      </c>
      <c r="AP82" s="30">
        <f t="shared" si="169"/>
        <v>0</v>
      </c>
      <c r="AQ82" s="44">
        <f>IFERROR(ROUND(-SUM(AJ82,AO82)*'Allocation Detail'!$E$13/12,2),0)</f>
        <v>0</v>
      </c>
      <c r="AR82" s="162">
        <f>IFERROR(ROUND(-SUM(AK82,AM82,AN82)*'Allocation Detail'!$H$13/12,2),0)</f>
        <v>0</v>
      </c>
      <c r="AS82" s="44">
        <v>0</v>
      </c>
      <c r="AT82" s="30">
        <v>0</v>
      </c>
      <c r="AU82" s="32">
        <v>0</v>
      </c>
      <c r="AV82" s="31">
        <f t="shared" si="184"/>
        <v>0</v>
      </c>
      <c r="AW82" s="31">
        <f t="shared" si="185"/>
        <v>0</v>
      </c>
      <c r="AX82" s="31">
        <f>IFERROR(AY82*('Allocation Detail'!#REF!/'Allocation Detail'!#REF!),0)</f>
        <v>0</v>
      </c>
      <c r="AY82" s="30">
        <f t="shared" si="170"/>
        <v>0</v>
      </c>
      <c r="AZ82" s="32">
        <f t="shared" si="186"/>
        <v>0</v>
      </c>
    </row>
    <row r="83" spans="5:52" x14ac:dyDescent="0.2">
      <c r="E83" s="9"/>
      <c r="F83" s="40">
        <f t="shared" si="187"/>
        <v>81</v>
      </c>
      <c r="G83" s="41">
        <f t="shared" si="188"/>
        <v>80</v>
      </c>
      <c r="H83" s="29">
        <f t="shared" si="171"/>
        <v>0</v>
      </c>
      <c r="I83" s="31">
        <f t="shared" si="172"/>
        <v>0</v>
      </c>
      <c r="J83" s="31">
        <f t="shared" si="161"/>
        <v>0</v>
      </c>
      <c r="K83" s="29">
        <f t="shared" si="173"/>
        <v>0</v>
      </c>
      <c r="L83" s="153">
        <f t="shared" si="162"/>
        <v>0</v>
      </c>
      <c r="M83" s="44">
        <f>IFERROR(ROUND(-SUM(H83,L83)*'Allocation Detail'!$E$13/12,2),0)</f>
        <v>0</v>
      </c>
      <c r="N83" s="30">
        <f>IFERROR(ROUND(-SUM(I83,J83,K83)*'Allocation Detail'!$E$13/12,2),0)</f>
        <v>0</v>
      </c>
      <c r="O83" s="44">
        <f t="shared" si="189"/>
        <v>0</v>
      </c>
      <c r="P83" s="30">
        <f t="shared" si="190"/>
        <v>0</v>
      </c>
      <c r="Q83" s="31">
        <f t="shared" si="191"/>
        <v>0</v>
      </c>
      <c r="R83" s="29">
        <f t="shared" si="174"/>
        <v>0</v>
      </c>
      <c r="S83" s="31">
        <f t="shared" si="175"/>
        <v>0</v>
      </c>
      <c r="T83" s="31">
        <f>IFERROR(U83*('Allocation Detail'!#REF!/'Allocation Detail'!#REF!),0)</f>
        <v>0</v>
      </c>
      <c r="U83" s="30">
        <f t="shared" si="163"/>
        <v>0</v>
      </c>
      <c r="V83" s="133">
        <f t="shared" si="176"/>
        <v>0</v>
      </c>
      <c r="W83" s="62" t="e">
        <f t="shared" si="177"/>
        <v>#DIV/0!</v>
      </c>
      <c r="Y83" s="74">
        <f t="shared" si="192"/>
        <v>81</v>
      </c>
      <c r="Z83" s="75">
        <f t="shared" si="192"/>
        <v>80</v>
      </c>
      <c r="AA83" s="76">
        <f t="shared" si="193"/>
        <v>0</v>
      </c>
      <c r="AB83" s="76">
        <f t="shared" si="164"/>
        <v>0</v>
      </c>
      <c r="AC83" s="76">
        <f t="shared" si="178"/>
        <v>0</v>
      </c>
      <c r="AD83" s="76">
        <f t="shared" si="165"/>
        <v>0</v>
      </c>
      <c r="AE83" s="77">
        <f t="shared" si="179"/>
        <v>0</v>
      </c>
      <c r="AF83" s="1">
        <f t="shared" si="180"/>
        <v>0</v>
      </c>
      <c r="AH83" s="40">
        <f t="shared" si="194"/>
        <v>81</v>
      </c>
      <c r="AI83" s="41">
        <f t="shared" si="194"/>
        <v>80</v>
      </c>
      <c r="AJ83" s="29">
        <f t="shared" si="181"/>
        <v>0</v>
      </c>
      <c r="AK83" s="31">
        <f t="shared" si="182"/>
        <v>0</v>
      </c>
      <c r="AL83" s="32">
        <f t="shared" si="166"/>
        <v>0</v>
      </c>
      <c r="AM83" s="31">
        <f t="shared" si="167"/>
        <v>0</v>
      </c>
      <c r="AN83" s="29">
        <f t="shared" si="183"/>
        <v>0</v>
      </c>
      <c r="AO83" s="31">
        <f t="shared" si="168"/>
        <v>0</v>
      </c>
      <c r="AP83" s="30">
        <f t="shared" si="169"/>
        <v>0</v>
      </c>
      <c r="AQ83" s="44">
        <f>IFERROR(ROUND(-SUM(AJ83,AO83)*'Allocation Detail'!$E$13/12,2),0)</f>
        <v>0</v>
      </c>
      <c r="AR83" s="162">
        <f>IFERROR(ROUND(-SUM(AK83,AM83,AN83)*'Allocation Detail'!$H$13/12,2),0)</f>
        <v>0</v>
      </c>
      <c r="AS83" s="44">
        <v>0</v>
      </c>
      <c r="AT83" s="30">
        <v>0</v>
      </c>
      <c r="AU83" s="32">
        <v>0</v>
      </c>
      <c r="AV83" s="31">
        <f t="shared" si="184"/>
        <v>0</v>
      </c>
      <c r="AW83" s="31">
        <f t="shared" si="185"/>
        <v>0</v>
      </c>
      <c r="AX83" s="31">
        <f>IFERROR(AY83*('Allocation Detail'!#REF!/'Allocation Detail'!#REF!),0)</f>
        <v>0</v>
      </c>
      <c r="AY83" s="30">
        <f t="shared" si="170"/>
        <v>0</v>
      </c>
      <c r="AZ83" s="32">
        <f t="shared" si="186"/>
        <v>0</v>
      </c>
    </row>
    <row r="84" spans="5:52" x14ac:dyDescent="0.2">
      <c r="E84" s="9"/>
      <c r="F84" s="40">
        <f t="shared" si="187"/>
        <v>82</v>
      </c>
      <c r="G84" s="41">
        <f t="shared" si="188"/>
        <v>81</v>
      </c>
      <c r="H84" s="29">
        <f t="shared" si="171"/>
        <v>0</v>
      </c>
      <c r="I84" s="31">
        <f t="shared" si="172"/>
        <v>0</v>
      </c>
      <c r="J84" s="31">
        <f t="shared" si="161"/>
        <v>0</v>
      </c>
      <c r="K84" s="29">
        <f t="shared" si="173"/>
        <v>0</v>
      </c>
      <c r="L84" s="153">
        <f t="shared" si="162"/>
        <v>0</v>
      </c>
      <c r="M84" s="44">
        <f>IFERROR(ROUND(-SUM(H84,L84)*'Allocation Detail'!$E$13/12,2),0)</f>
        <v>0</v>
      </c>
      <c r="N84" s="30">
        <f>IFERROR(ROUND(-SUM(I84,J84,K84)*'Allocation Detail'!$E$13/12,2),0)</f>
        <v>0</v>
      </c>
      <c r="O84" s="44">
        <f t="shared" si="189"/>
        <v>0</v>
      </c>
      <c r="P84" s="30">
        <f t="shared" si="190"/>
        <v>0</v>
      </c>
      <c r="Q84" s="31">
        <f t="shared" si="191"/>
        <v>0</v>
      </c>
      <c r="R84" s="29">
        <f t="shared" si="174"/>
        <v>0</v>
      </c>
      <c r="S84" s="31">
        <f t="shared" si="175"/>
        <v>0</v>
      </c>
      <c r="T84" s="31">
        <f>IFERROR(U84*('Allocation Detail'!#REF!/'Allocation Detail'!#REF!),0)</f>
        <v>0</v>
      </c>
      <c r="U84" s="30">
        <f t="shared" si="163"/>
        <v>0</v>
      </c>
      <c r="V84" s="133">
        <f t="shared" si="176"/>
        <v>0</v>
      </c>
      <c r="W84" s="62" t="e">
        <f t="shared" si="177"/>
        <v>#DIV/0!</v>
      </c>
      <c r="Y84" s="74">
        <f t="shared" si="192"/>
        <v>82</v>
      </c>
      <c r="Z84" s="75">
        <f t="shared" si="192"/>
        <v>81</v>
      </c>
      <c r="AA84" s="76">
        <f t="shared" si="193"/>
        <v>0</v>
      </c>
      <c r="AB84" s="76">
        <f t="shared" si="164"/>
        <v>0</v>
      </c>
      <c r="AC84" s="76">
        <f t="shared" si="178"/>
        <v>0</v>
      </c>
      <c r="AD84" s="76">
        <f t="shared" si="165"/>
        <v>0</v>
      </c>
      <c r="AE84" s="77">
        <f t="shared" si="179"/>
        <v>0</v>
      </c>
      <c r="AF84" s="1">
        <f t="shared" si="180"/>
        <v>0</v>
      </c>
      <c r="AH84" s="40">
        <f t="shared" si="194"/>
        <v>82</v>
      </c>
      <c r="AI84" s="41">
        <f t="shared" si="194"/>
        <v>81</v>
      </c>
      <c r="AJ84" s="29">
        <f t="shared" si="181"/>
        <v>0</v>
      </c>
      <c r="AK84" s="31">
        <f t="shared" si="182"/>
        <v>0</v>
      </c>
      <c r="AL84" s="32">
        <f t="shared" si="166"/>
        <v>0</v>
      </c>
      <c r="AM84" s="31">
        <f t="shared" si="167"/>
        <v>0</v>
      </c>
      <c r="AN84" s="29">
        <f t="shared" si="183"/>
        <v>0</v>
      </c>
      <c r="AO84" s="31">
        <f t="shared" si="168"/>
        <v>0</v>
      </c>
      <c r="AP84" s="30">
        <f t="shared" si="169"/>
        <v>0</v>
      </c>
      <c r="AQ84" s="44">
        <f>IFERROR(ROUND(-SUM(AJ84,AO84)*'Allocation Detail'!$E$13/12,2),0)</f>
        <v>0</v>
      </c>
      <c r="AR84" s="162">
        <f>IFERROR(ROUND(-SUM(AK84,AM84,AN84)*'Allocation Detail'!$H$13/12,2),0)</f>
        <v>0</v>
      </c>
      <c r="AS84" s="44">
        <v>0</v>
      </c>
      <c r="AT84" s="30">
        <v>0</v>
      </c>
      <c r="AU84" s="32">
        <v>0</v>
      </c>
      <c r="AV84" s="31">
        <f t="shared" si="184"/>
        <v>0</v>
      </c>
      <c r="AW84" s="31">
        <f t="shared" si="185"/>
        <v>0</v>
      </c>
      <c r="AX84" s="31">
        <f>IFERROR(AY84*('Allocation Detail'!#REF!/'Allocation Detail'!#REF!),0)</f>
        <v>0</v>
      </c>
      <c r="AY84" s="30">
        <f t="shared" si="170"/>
        <v>0</v>
      </c>
      <c r="AZ84" s="32">
        <f t="shared" si="186"/>
        <v>0</v>
      </c>
    </row>
    <row r="85" spans="5:52" x14ac:dyDescent="0.2">
      <c r="E85" s="9"/>
      <c r="F85" s="40">
        <f t="shared" si="187"/>
        <v>83</v>
      </c>
      <c r="G85" s="41">
        <f t="shared" si="188"/>
        <v>82</v>
      </c>
      <c r="H85" s="29">
        <f t="shared" si="171"/>
        <v>0</v>
      </c>
      <c r="I85" s="31">
        <f t="shared" si="172"/>
        <v>0</v>
      </c>
      <c r="J85" s="31">
        <f t="shared" si="161"/>
        <v>0</v>
      </c>
      <c r="K85" s="29">
        <f t="shared" si="173"/>
        <v>0</v>
      </c>
      <c r="L85" s="153">
        <f t="shared" si="162"/>
        <v>0</v>
      </c>
      <c r="M85" s="44">
        <f>IFERROR(ROUND(-SUM(H85,L85)*'Allocation Detail'!$E$13/12,2),0)</f>
        <v>0</v>
      </c>
      <c r="N85" s="30">
        <f>IFERROR(ROUND(-SUM(I85,J85,K85)*'Allocation Detail'!$E$13/12,2),0)</f>
        <v>0</v>
      </c>
      <c r="O85" s="44">
        <f t="shared" si="189"/>
        <v>0</v>
      </c>
      <c r="P85" s="30">
        <f t="shared" si="190"/>
        <v>0</v>
      </c>
      <c r="Q85" s="31">
        <f t="shared" si="191"/>
        <v>0</v>
      </c>
      <c r="R85" s="29">
        <f t="shared" si="174"/>
        <v>0</v>
      </c>
      <c r="S85" s="31">
        <f t="shared" si="175"/>
        <v>0</v>
      </c>
      <c r="T85" s="31">
        <f>IFERROR(U85*('Allocation Detail'!#REF!/'Allocation Detail'!#REF!),0)</f>
        <v>0</v>
      </c>
      <c r="U85" s="30">
        <f t="shared" si="163"/>
        <v>0</v>
      </c>
      <c r="V85" s="133">
        <f t="shared" si="176"/>
        <v>0</v>
      </c>
      <c r="W85" s="62" t="e">
        <f t="shared" si="177"/>
        <v>#DIV/0!</v>
      </c>
      <c r="Y85" s="74">
        <f t="shared" ref="Y85:Z100" si="195">Y84+1</f>
        <v>83</v>
      </c>
      <c r="Z85" s="75">
        <f t="shared" si="195"/>
        <v>82</v>
      </c>
      <c r="AA85" s="76">
        <f t="shared" si="193"/>
        <v>0</v>
      </c>
      <c r="AB85" s="76">
        <f t="shared" si="164"/>
        <v>0</v>
      </c>
      <c r="AC85" s="76">
        <f t="shared" si="178"/>
        <v>0</v>
      </c>
      <c r="AD85" s="76">
        <f t="shared" si="165"/>
        <v>0</v>
      </c>
      <c r="AE85" s="77">
        <f t="shared" si="179"/>
        <v>0</v>
      </c>
      <c r="AF85" s="1">
        <f t="shared" si="180"/>
        <v>0</v>
      </c>
      <c r="AH85" s="40">
        <f t="shared" ref="AH85:AI100" si="196">AH84+1</f>
        <v>83</v>
      </c>
      <c r="AI85" s="41">
        <f t="shared" si="196"/>
        <v>82</v>
      </c>
      <c r="AJ85" s="29">
        <f t="shared" si="181"/>
        <v>0</v>
      </c>
      <c r="AK85" s="31">
        <f t="shared" si="182"/>
        <v>0</v>
      </c>
      <c r="AL85" s="32">
        <f t="shared" si="166"/>
        <v>0</v>
      </c>
      <c r="AM85" s="31">
        <f t="shared" si="167"/>
        <v>0</v>
      </c>
      <c r="AN85" s="29">
        <f t="shared" si="183"/>
        <v>0</v>
      </c>
      <c r="AO85" s="31">
        <f t="shared" si="168"/>
        <v>0</v>
      </c>
      <c r="AP85" s="30">
        <f t="shared" si="169"/>
        <v>0</v>
      </c>
      <c r="AQ85" s="44">
        <f>IFERROR(ROUND(-SUM(AJ85,AO85)*'Allocation Detail'!$E$13/12,2),0)</f>
        <v>0</v>
      </c>
      <c r="AR85" s="162">
        <f>IFERROR(ROUND(-SUM(AK85,AM85,AN85)*'Allocation Detail'!$H$13/12,2),0)</f>
        <v>0</v>
      </c>
      <c r="AS85" s="44">
        <v>0</v>
      </c>
      <c r="AT85" s="30">
        <v>0</v>
      </c>
      <c r="AU85" s="32">
        <v>0</v>
      </c>
      <c r="AV85" s="31">
        <f t="shared" si="184"/>
        <v>0</v>
      </c>
      <c r="AW85" s="31">
        <f t="shared" si="185"/>
        <v>0</v>
      </c>
      <c r="AX85" s="31">
        <f>IFERROR(AY85*('Allocation Detail'!#REF!/'Allocation Detail'!#REF!),0)</f>
        <v>0</v>
      </c>
      <c r="AY85" s="30">
        <f t="shared" si="170"/>
        <v>0</v>
      </c>
      <c r="AZ85" s="32">
        <f t="shared" si="186"/>
        <v>0</v>
      </c>
    </row>
    <row r="86" spans="5:52" x14ac:dyDescent="0.2">
      <c r="E86" s="9"/>
      <c r="F86" s="40">
        <f t="shared" si="187"/>
        <v>84</v>
      </c>
      <c r="G86" s="41">
        <f t="shared" si="188"/>
        <v>83</v>
      </c>
      <c r="H86" s="29">
        <f t="shared" si="171"/>
        <v>0</v>
      </c>
      <c r="I86" s="31">
        <f t="shared" si="172"/>
        <v>0</v>
      </c>
      <c r="J86" s="31">
        <f t="shared" si="161"/>
        <v>0</v>
      </c>
      <c r="K86" s="29">
        <f t="shared" si="173"/>
        <v>0</v>
      </c>
      <c r="L86" s="153">
        <f t="shared" si="162"/>
        <v>0</v>
      </c>
      <c r="M86" s="44">
        <f>IFERROR(ROUND(-SUM(H86,L86)*'Allocation Detail'!$E$13/12,2),0)</f>
        <v>0</v>
      </c>
      <c r="N86" s="30">
        <f>IFERROR(ROUND(-SUM(I86,J86,K86)*'Allocation Detail'!$E$13/12,2),0)</f>
        <v>0</v>
      </c>
      <c r="O86" s="44">
        <f t="shared" si="189"/>
        <v>0</v>
      </c>
      <c r="P86" s="30">
        <f t="shared" si="190"/>
        <v>0</v>
      </c>
      <c r="Q86" s="31">
        <f t="shared" si="191"/>
        <v>0</v>
      </c>
      <c r="R86" s="29">
        <f t="shared" si="174"/>
        <v>0</v>
      </c>
      <c r="S86" s="31">
        <f t="shared" si="175"/>
        <v>0</v>
      </c>
      <c r="T86" s="31">
        <f>IFERROR(U86*('Allocation Detail'!#REF!/'Allocation Detail'!#REF!),0)</f>
        <v>0</v>
      </c>
      <c r="U86" s="30">
        <f t="shared" si="163"/>
        <v>0</v>
      </c>
      <c r="V86" s="133">
        <f t="shared" si="176"/>
        <v>0</v>
      </c>
      <c r="W86" s="62" t="e">
        <f t="shared" si="177"/>
        <v>#DIV/0!</v>
      </c>
      <c r="Y86" s="74">
        <f t="shared" si="195"/>
        <v>84</v>
      </c>
      <c r="Z86" s="75">
        <f t="shared" si="195"/>
        <v>83</v>
      </c>
      <c r="AA86" s="76">
        <f t="shared" si="193"/>
        <v>0</v>
      </c>
      <c r="AB86" s="76">
        <f t="shared" si="164"/>
        <v>0</v>
      </c>
      <c r="AC86" s="76">
        <f t="shared" si="178"/>
        <v>0</v>
      </c>
      <c r="AD86" s="76">
        <f t="shared" si="165"/>
        <v>0</v>
      </c>
      <c r="AE86" s="77">
        <f t="shared" si="179"/>
        <v>0</v>
      </c>
      <c r="AF86" s="1">
        <f t="shared" si="180"/>
        <v>0</v>
      </c>
      <c r="AH86" s="40">
        <f t="shared" si="196"/>
        <v>84</v>
      </c>
      <c r="AI86" s="41">
        <f t="shared" si="196"/>
        <v>83</v>
      </c>
      <c r="AJ86" s="29">
        <f t="shared" si="181"/>
        <v>0</v>
      </c>
      <c r="AK86" s="31">
        <f t="shared" si="182"/>
        <v>0</v>
      </c>
      <c r="AL86" s="32">
        <f t="shared" si="166"/>
        <v>0</v>
      </c>
      <c r="AM86" s="31">
        <f t="shared" si="167"/>
        <v>0</v>
      </c>
      <c r="AN86" s="29">
        <f t="shared" si="183"/>
        <v>0</v>
      </c>
      <c r="AO86" s="31">
        <f t="shared" si="168"/>
        <v>0</v>
      </c>
      <c r="AP86" s="30">
        <f t="shared" si="169"/>
        <v>0</v>
      </c>
      <c r="AQ86" s="44">
        <f>IFERROR(ROUND(-SUM(AJ86,AO86)*'Allocation Detail'!$E$13/12,2),0)</f>
        <v>0</v>
      </c>
      <c r="AR86" s="162">
        <f>IFERROR(ROUND(-SUM(AK86,AM86,AN86)*'Allocation Detail'!$H$13/12,2),0)</f>
        <v>0</v>
      </c>
      <c r="AS86" s="44">
        <v>0</v>
      </c>
      <c r="AT86" s="30">
        <v>0</v>
      </c>
      <c r="AU86" s="32">
        <v>0</v>
      </c>
      <c r="AV86" s="31">
        <f t="shared" si="184"/>
        <v>0</v>
      </c>
      <c r="AW86" s="31">
        <f t="shared" si="185"/>
        <v>0</v>
      </c>
      <c r="AX86" s="31">
        <f>IFERROR(AY86*('Allocation Detail'!#REF!/'Allocation Detail'!#REF!),0)</f>
        <v>0</v>
      </c>
      <c r="AY86" s="30">
        <f t="shared" si="170"/>
        <v>0</v>
      </c>
      <c r="AZ86" s="32">
        <f t="shared" si="186"/>
        <v>0</v>
      </c>
    </row>
    <row r="87" spans="5:52" x14ac:dyDescent="0.2">
      <c r="E87" s="9"/>
      <c r="F87" s="40">
        <f t="shared" si="187"/>
        <v>85</v>
      </c>
      <c r="G87" s="41">
        <f t="shared" si="188"/>
        <v>84</v>
      </c>
      <c r="H87" s="29">
        <f t="shared" si="171"/>
        <v>0</v>
      </c>
      <c r="I87" s="31">
        <f t="shared" si="172"/>
        <v>0</v>
      </c>
      <c r="J87" s="31">
        <f t="shared" si="161"/>
        <v>0</v>
      </c>
      <c r="K87" s="29">
        <f t="shared" si="173"/>
        <v>0</v>
      </c>
      <c r="L87" s="153">
        <f t="shared" si="162"/>
        <v>0</v>
      </c>
      <c r="M87" s="44">
        <f>IFERROR(ROUND(-SUM(H87,L87)*'Allocation Detail'!$E$13/12,2),0)</f>
        <v>0</v>
      </c>
      <c r="N87" s="30">
        <f>IFERROR(ROUND(-SUM(I87,J87,K87)*'Allocation Detail'!$E$13/12,2),0)</f>
        <v>0</v>
      </c>
      <c r="O87" s="44">
        <f t="shared" si="189"/>
        <v>0</v>
      </c>
      <c r="P87" s="30">
        <f t="shared" si="190"/>
        <v>0</v>
      </c>
      <c r="Q87" s="31">
        <f t="shared" si="191"/>
        <v>0</v>
      </c>
      <c r="R87" s="29">
        <f t="shared" si="174"/>
        <v>0</v>
      </c>
      <c r="S87" s="31">
        <f t="shared" si="175"/>
        <v>0</v>
      </c>
      <c r="T87" s="31">
        <f>IFERROR(U87*('Allocation Detail'!#REF!/'Allocation Detail'!#REF!),0)</f>
        <v>0</v>
      </c>
      <c r="U87" s="30">
        <f t="shared" si="163"/>
        <v>0</v>
      </c>
      <c r="V87" s="133">
        <f t="shared" si="176"/>
        <v>0</v>
      </c>
      <c r="W87" s="62" t="e">
        <f t="shared" si="177"/>
        <v>#DIV/0!</v>
      </c>
      <c r="Y87" s="74">
        <f t="shared" si="195"/>
        <v>85</v>
      </c>
      <c r="Z87" s="75">
        <f t="shared" si="195"/>
        <v>84</v>
      </c>
      <c r="AA87" s="76">
        <f t="shared" si="193"/>
        <v>0</v>
      </c>
      <c r="AB87" s="76">
        <f t="shared" si="164"/>
        <v>0</v>
      </c>
      <c r="AC87" s="76">
        <f t="shared" si="178"/>
        <v>0</v>
      </c>
      <c r="AD87" s="76">
        <f t="shared" si="165"/>
        <v>0</v>
      </c>
      <c r="AE87" s="77">
        <f t="shared" si="179"/>
        <v>0</v>
      </c>
      <c r="AF87" s="1">
        <f t="shared" si="180"/>
        <v>0</v>
      </c>
      <c r="AH87" s="40">
        <f t="shared" si="196"/>
        <v>85</v>
      </c>
      <c r="AI87" s="41">
        <f t="shared" si="196"/>
        <v>84</v>
      </c>
      <c r="AJ87" s="29">
        <f t="shared" si="181"/>
        <v>0</v>
      </c>
      <c r="AK87" s="31">
        <f t="shared" si="182"/>
        <v>0</v>
      </c>
      <c r="AL87" s="32">
        <f t="shared" si="166"/>
        <v>0</v>
      </c>
      <c r="AM87" s="31">
        <f t="shared" si="167"/>
        <v>0</v>
      </c>
      <c r="AN87" s="29">
        <f t="shared" si="183"/>
        <v>0</v>
      </c>
      <c r="AO87" s="31">
        <f t="shared" si="168"/>
        <v>0</v>
      </c>
      <c r="AP87" s="30">
        <f t="shared" si="169"/>
        <v>0</v>
      </c>
      <c r="AQ87" s="44">
        <f>IFERROR(ROUND(-SUM(AJ87,AO87)*'Allocation Detail'!$E$13/12,2),0)</f>
        <v>0</v>
      </c>
      <c r="AR87" s="162">
        <f>IFERROR(ROUND(-SUM(AK87,AM87,AN87)*'Allocation Detail'!$H$13/12,2),0)</f>
        <v>0</v>
      </c>
      <c r="AS87" s="44">
        <v>0</v>
      </c>
      <c r="AT87" s="30">
        <v>0</v>
      </c>
      <c r="AU87" s="32">
        <v>0</v>
      </c>
      <c r="AV87" s="31">
        <f t="shared" si="184"/>
        <v>0</v>
      </c>
      <c r="AW87" s="31">
        <f t="shared" si="185"/>
        <v>0</v>
      </c>
      <c r="AX87" s="31">
        <f>IFERROR(AY87*('Allocation Detail'!#REF!/'Allocation Detail'!#REF!),0)</f>
        <v>0</v>
      </c>
      <c r="AY87" s="30">
        <f t="shared" si="170"/>
        <v>0</v>
      </c>
      <c r="AZ87" s="32">
        <f t="shared" si="186"/>
        <v>0</v>
      </c>
    </row>
    <row r="88" spans="5:52" x14ac:dyDescent="0.2">
      <c r="E88" s="9"/>
      <c r="F88" s="40">
        <f t="shared" si="187"/>
        <v>86</v>
      </c>
      <c r="G88" s="41">
        <f t="shared" si="188"/>
        <v>85</v>
      </c>
      <c r="H88" s="29">
        <f t="shared" si="171"/>
        <v>0</v>
      </c>
      <c r="I88" s="31">
        <f t="shared" si="172"/>
        <v>0</v>
      </c>
      <c r="J88" s="31">
        <f t="shared" si="161"/>
        <v>0</v>
      </c>
      <c r="K88" s="29">
        <f t="shared" si="173"/>
        <v>0</v>
      </c>
      <c r="L88" s="153">
        <f t="shared" si="162"/>
        <v>0</v>
      </c>
      <c r="M88" s="44">
        <f>IFERROR(ROUND(-SUM(H88,L88)*'Allocation Detail'!$E$13/12,2),0)</f>
        <v>0</v>
      </c>
      <c r="N88" s="30">
        <f>IFERROR(ROUND(-SUM(I88,J88,K88)*'Allocation Detail'!$E$13/12,2),0)</f>
        <v>0</v>
      </c>
      <c r="O88" s="44">
        <f t="shared" si="189"/>
        <v>0</v>
      </c>
      <c r="P88" s="30">
        <f t="shared" si="190"/>
        <v>0</v>
      </c>
      <c r="Q88" s="31">
        <f t="shared" si="191"/>
        <v>0</v>
      </c>
      <c r="R88" s="29">
        <f t="shared" si="174"/>
        <v>0</v>
      </c>
      <c r="S88" s="31">
        <f t="shared" si="175"/>
        <v>0</v>
      </c>
      <c r="T88" s="31">
        <f>IFERROR(U88*('Allocation Detail'!#REF!/'Allocation Detail'!#REF!),0)</f>
        <v>0</v>
      </c>
      <c r="U88" s="30">
        <f t="shared" si="163"/>
        <v>0</v>
      </c>
      <c r="V88" s="133">
        <f t="shared" si="176"/>
        <v>0</v>
      </c>
      <c r="W88" s="62" t="e">
        <f t="shared" si="177"/>
        <v>#DIV/0!</v>
      </c>
      <c r="Y88" s="74">
        <f t="shared" si="195"/>
        <v>86</v>
      </c>
      <c r="Z88" s="75">
        <f t="shared" si="195"/>
        <v>85</v>
      </c>
      <c r="AA88" s="76">
        <f t="shared" si="193"/>
        <v>0</v>
      </c>
      <c r="AB88" s="76">
        <f t="shared" si="164"/>
        <v>0</v>
      </c>
      <c r="AC88" s="76">
        <f t="shared" si="178"/>
        <v>0</v>
      </c>
      <c r="AD88" s="76">
        <f t="shared" si="165"/>
        <v>0</v>
      </c>
      <c r="AE88" s="77">
        <f t="shared" si="179"/>
        <v>0</v>
      </c>
      <c r="AF88" s="1">
        <f t="shared" si="180"/>
        <v>0</v>
      </c>
      <c r="AH88" s="40">
        <f t="shared" si="196"/>
        <v>86</v>
      </c>
      <c r="AI88" s="41">
        <f t="shared" si="196"/>
        <v>85</v>
      </c>
      <c r="AJ88" s="29">
        <f t="shared" si="181"/>
        <v>0</v>
      </c>
      <c r="AK88" s="31">
        <f t="shared" si="182"/>
        <v>0</v>
      </c>
      <c r="AL88" s="32">
        <f t="shared" si="166"/>
        <v>0</v>
      </c>
      <c r="AM88" s="31">
        <f t="shared" si="167"/>
        <v>0</v>
      </c>
      <c r="AN88" s="29">
        <f t="shared" si="183"/>
        <v>0</v>
      </c>
      <c r="AO88" s="31">
        <f t="shared" si="168"/>
        <v>0</v>
      </c>
      <c r="AP88" s="30">
        <f t="shared" si="169"/>
        <v>0</v>
      </c>
      <c r="AQ88" s="44">
        <f>IFERROR(ROUND(-SUM(AJ88,AO88)*'Allocation Detail'!$E$13/12,2),0)</f>
        <v>0</v>
      </c>
      <c r="AR88" s="162">
        <f>IFERROR(ROUND(-SUM(AK88,AM88,AN88)*'Allocation Detail'!$H$13/12,2),0)</f>
        <v>0</v>
      </c>
      <c r="AS88" s="44">
        <v>0</v>
      </c>
      <c r="AT88" s="30">
        <v>0</v>
      </c>
      <c r="AU88" s="32">
        <v>0</v>
      </c>
      <c r="AV88" s="31">
        <f t="shared" si="184"/>
        <v>0</v>
      </c>
      <c r="AW88" s="31">
        <f t="shared" si="185"/>
        <v>0</v>
      </c>
      <c r="AX88" s="31">
        <f>IFERROR(AY88*('Allocation Detail'!#REF!/'Allocation Detail'!#REF!),0)</f>
        <v>0</v>
      </c>
      <c r="AY88" s="30">
        <f t="shared" si="170"/>
        <v>0</v>
      </c>
      <c r="AZ88" s="32">
        <f t="shared" si="186"/>
        <v>0</v>
      </c>
    </row>
    <row r="89" spans="5:52" x14ac:dyDescent="0.2">
      <c r="E89" s="9"/>
      <c r="F89" s="40">
        <f t="shared" si="187"/>
        <v>87</v>
      </c>
      <c r="G89" s="41">
        <f t="shared" si="188"/>
        <v>86</v>
      </c>
      <c r="H89" s="29">
        <f t="shared" si="171"/>
        <v>0</v>
      </c>
      <c r="I89" s="31">
        <f t="shared" si="172"/>
        <v>0</v>
      </c>
      <c r="J89" s="31">
        <f t="shared" si="161"/>
        <v>0</v>
      </c>
      <c r="K89" s="29">
        <f t="shared" si="173"/>
        <v>0</v>
      </c>
      <c r="L89" s="153">
        <f t="shared" si="162"/>
        <v>0</v>
      </c>
      <c r="M89" s="44">
        <f>IFERROR(ROUND(-SUM(H89,L89)*'Allocation Detail'!$E$13/12,2),0)</f>
        <v>0</v>
      </c>
      <c r="N89" s="30">
        <f>IFERROR(ROUND(-SUM(I89,J89,K89)*'Allocation Detail'!$E$13/12,2),0)</f>
        <v>0</v>
      </c>
      <c r="O89" s="44">
        <f t="shared" si="189"/>
        <v>0</v>
      </c>
      <c r="P89" s="30">
        <f t="shared" si="190"/>
        <v>0</v>
      </c>
      <c r="Q89" s="31">
        <f t="shared" si="191"/>
        <v>0</v>
      </c>
      <c r="R89" s="29">
        <f t="shared" si="174"/>
        <v>0</v>
      </c>
      <c r="S89" s="31">
        <f t="shared" si="175"/>
        <v>0</v>
      </c>
      <c r="T89" s="31">
        <f>IFERROR(U89*('Allocation Detail'!#REF!/'Allocation Detail'!#REF!),0)</f>
        <v>0</v>
      </c>
      <c r="U89" s="30">
        <f t="shared" si="163"/>
        <v>0</v>
      </c>
      <c r="V89" s="133">
        <f t="shared" si="176"/>
        <v>0</v>
      </c>
      <c r="W89" s="62" t="e">
        <f t="shared" si="177"/>
        <v>#DIV/0!</v>
      </c>
      <c r="Y89" s="74">
        <f t="shared" si="195"/>
        <v>87</v>
      </c>
      <c r="Z89" s="75">
        <f t="shared" si="195"/>
        <v>86</v>
      </c>
      <c r="AA89" s="76">
        <f t="shared" si="193"/>
        <v>0</v>
      </c>
      <c r="AB89" s="76">
        <f t="shared" si="164"/>
        <v>0</v>
      </c>
      <c r="AC89" s="76">
        <f t="shared" si="178"/>
        <v>0</v>
      </c>
      <c r="AD89" s="76">
        <f t="shared" si="165"/>
        <v>0</v>
      </c>
      <c r="AE89" s="77">
        <f t="shared" si="179"/>
        <v>0</v>
      </c>
      <c r="AF89" s="1">
        <f t="shared" si="180"/>
        <v>0</v>
      </c>
      <c r="AH89" s="40">
        <f t="shared" si="196"/>
        <v>87</v>
      </c>
      <c r="AI89" s="41">
        <f t="shared" si="196"/>
        <v>86</v>
      </c>
      <c r="AJ89" s="29">
        <f t="shared" si="181"/>
        <v>0</v>
      </c>
      <c r="AK89" s="31">
        <f t="shared" si="182"/>
        <v>0</v>
      </c>
      <c r="AL89" s="32">
        <f t="shared" si="166"/>
        <v>0</v>
      </c>
      <c r="AM89" s="31">
        <f t="shared" si="167"/>
        <v>0</v>
      </c>
      <c r="AN89" s="29">
        <f t="shared" si="183"/>
        <v>0</v>
      </c>
      <c r="AO89" s="31">
        <f t="shared" si="168"/>
        <v>0</v>
      </c>
      <c r="AP89" s="30">
        <f t="shared" si="169"/>
        <v>0</v>
      </c>
      <c r="AQ89" s="44">
        <f>IFERROR(ROUND(-SUM(AJ89,AO89)*'Allocation Detail'!$E$13/12,2),0)</f>
        <v>0</v>
      </c>
      <c r="AR89" s="162">
        <f>IFERROR(ROUND(-SUM(AK89,AM89,AN89)*'Allocation Detail'!$H$13/12,2),0)</f>
        <v>0</v>
      </c>
      <c r="AS89" s="44">
        <v>0</v>
      </c>
      <c r="AT89" s="30">
        <v>0</v>
      </c>
      <c r="AU89" s="32">
        <v>0</v>
      </c>
      <c r="AV89" s="31">
        <f t="shared" si="184"/>
        <v>0</v>
      </c>
      <c r="AW89" s="31">
        <f t="shared" si="185"/>
        <v>0</v>
      </c>
      <c r="AX89" s="31">
        <f>IFERROR(AY89*('Allocation Detail'!#REF!/'Allocation Detail'!#REF!),0)</f>
        <v>0</v>
      </c>
      <c r="AY89" s="30">
        <f t="shared" si="170"/>
        <v>0</v>
      </c>
      <c r="AZ89" s="32">
        <f t="shared" si="186"/>
        <v>0</v>
      </c>
    </row>
    <row r="90" spans="5:52" x14ac:dyDescent="0.2">
      <c r="E90" s="9"/>
      <c r="F90" s="40">
        <f t="shared" si="187"/>
        <v>88</v>
      </c>
      <c r="G90" s="41">
        <f t="shared" si="188"/>
        <v>87</v>
      </c>
      <c r="H90" s="29">
        <f t="shared" si="171"/>
        <v>0</v>
      </c>
      <c r="I90" s="31">
        <f t="shared" si="172"/>
        <v>0</v>
      </c>
      <c r="J90" s="31">
        <f t="shared" si="161"/>
        <v>0</v>
      </c>
      <c r="K90" s="29">
        <f t="shared" si="173"/>
        <v>0</v>
      </c>
      <c r="L90" s="153">
        <f t="shared" si="162"/>
        <v>0</v>
      </c>
      <c r="M90" s="44">
        <f>IFERROR(ROUND(-SUM(H90,L90)*'Allocation Detail'!$E$13/12,2),0)</f>
        <v>0</v>
      </c>
      <c r="N90" s="30">
        <f>IFERROR(ROUND(-SUM(I90,J90,K90)*'Allocation Detail'!$E$13/12,2),0)</f>
        <v>0</v>
      </c>
      <c r="O90" s="44">
        <f t="shared" si="189"/>
        <v>0</v>
      </c>
      <c r="P90" s="30">
        <f t="shared" si="190"/>
        <v>0</v>
      </c>
      <c r="Q90" s="31">
        <f t="shared" si="191"/>
        <v>0</v>
      </c>
      <c r="R90" s="29">
        <f t="shared" si="174"/>
        <v>0</v>
      </c>
      <c r="S90" s="31">
        <f t="shared" si="175"/>
        <v>0</v>
      </c>
      <c r="T90" s="31">
        <f>IFERROR(U90*('Allocation Detail'!#REF!/'Allocation Detail'!#REF!),0)</f>
        <v>0</v>
      </c>
      <c r="U90" s="30">
        <f t="shared" si="163"/>
        <v>0</v>
      </c>
      <c r="V90" s="133">
        <f t="shared" si="176"/>
        <v>0</v>
      </c>
      <c r="W90" s="62" t="e">
        <f t="shared" si="177"/>
        <v>#DIV/0!</v>
      </c>
      <c r="Y90" s="74">
        <f t="shared" si="195"/>
        <v>88</v>
      </c>
      <c r="Z90" s="75">
        <f t="shared" si="195"/>
        <v>87</v>
      </c>
      <c r="AA90" s="76">
        <f t="shared" si="193"/>
        <v>0</v>
      </c>
      <c r="AB90" s="76">
        <f t="shared" si="164"/>
        <v>0</v>
      </c>
      <c r="AC90" s="76">
        <f t="shared" si="178"/>
        <v>0</v>
      </c>
      <c r="AD90" s="76">
        <f t="shared" si="165"/>
        <v>0</v>
      </c>
      <c r="AE90" s="77">
        <f t="shared" si="179"/>
        <v>0</v>
      </c>
      <c r="AF90" s="1">
        <f t="shared" si="180"/>
        <v>0</v>
      </c>
      <c r="AH90" s="40">
        <f t="shared" si="196"/>
        <v>88</v>
      </c>
      <c r="AI90" s="41">
        <f t="shared" si="196"/>
        <v>87</v>
      </c>
      <c r="AJ90" s="29">
        <f t="shared" si="181"/>
        <v>0</v>
      </c>
      <c r="AK90" s="31">
        <f t="shared" si="182"/>
        <v>0</v>
      </c>
      <c r="AL90" s="32">
        <f t="shared" si="166"/>
        <v>0</v>
      </c>
      <c r="AM90" s="31">
        <f t="shared" si="167"/>
        <v>0</v>
      </c>
      <c r="AN90" s="29">
        <f t="shared" si="183"/>
        <v>0</v>
      </c>
      <c r="AO90" s="31">
        <f t="shared" si="168"/>
        <v>0</v>
      </c>
      <c r="AP90" s="30">
        <f t="shared" si="169"/>
        <v>0</v>
      </c>
      <c r="AQ90" s="44">
        <f>IFERROR(ROUND(-SUM(AJ90,AO90)*'Allocation Detail'!$E$13/12,2),0)</f>
        <v>0</v>
      </c>
      <c r="AR90" s="162">
        <f>IFERROR(ROUND(-SUM(AK90,AM90,AN90)*'Allocation Detail'!$H$13/12,2),0)</f>
        <v>0</v>
      </c>
      <c r="AS90" s="44">
        <v>0</v>
      </c>
      <c r="AT90" s="30">
        <v>0</v>
      </c>
      <c r="AU90" s="32">
        <v>0</v>
      </c>
      <c r="AV90" s="31">
        <f t="shared" si="184"/>
        <v>0</v>
      </c>
      <c r="AW90" s="31">
        <f t="shared" si="185"/>
        <v>0</v>
      </c>
      <c r="AX90" s="31">
        <f>IFERROR(AY90*('Allocation Detail'!#REF!/'Allocation Detail'!#REF!),0)</f>
        <v>0</v>
      </c>
      <c r="AY90" s="30">
        <f t="shared" si="170"/>
        <v>0</v>
      </c>
      <c r="AZ90" s="32">
        <f t="shared" si="186"/>
        <v>0</v>
      </c>
    </row>
    <row r="91" spans="5:52" x14ac:dyDescent="0.2">
      <c r="E91" s="9"/>
      <c r="F91" s="40">
        <f t="shared" si="187"/>
        <v>89</v>
      </c>
      <c r="G91" s="41">
        <f t="shared" si="188"/>
        <v>88</v>
      </c>
      <c r="H91" s="29">
        <f t="shared" si="171"/>
        <v>0</v>
      </c>
      <c r="I91" s="31">
        <f t="shared" si="172"/>
        <v>0</v>
      </c>
      <c r="J91" s="31">
        <f t="shared" si="161"/>
        <v>0</v>
      </c>
      <c r="K91" s="29">
        <f t="shared" si="173"/>
        <v>0</v>
      </c>
      <c r="L91" s="153">
        <f t="shared" si="162"/>
        <v>0</v>
      </c>
      <c r="M91" s="44">
        <f>IFERROR(ROUND(-SUM(H91,L91)*'Allocation Detail'!$E$13/12,2),0)</f>
        <v>0</v>
      </c>
      <c r="N91" s="30">
        <f>IFERROR(ROUND(-SUM(I91,J91,K91)*'Allocation Detail'!$E$13/12,2),0)</f>
        <v>0</v>
      </c>
      <c r="O91" s="44">
        <f t="shared" si="189"/>
        <v>0</v>
      </c>
      <c r="P91" s="30">
        <f t="shared" si="190"/>
        <v>0</v>
      </c>
      <c r="Q91" s="31">
        <f t="shared" si="191"/>
        <v>0</v>
      </c>
      <c r="R91" s="29">
        <f t="shared" si="174"/>
        <v>0</v>
      </c>
      <c r="S91" s="31">
        <f t="shared" si="175"/>
        <v>0</v>
      </c>
      <c r="T91" s="31">
        <f>IFERROR(U91*('Allocation Detail'!#REF!/'Allocation Detail'!#REF!),0)</f>
        <v>0</v>
      </c>
      <c r="U91" s="30">
        <f t="shared" si="163"/>
        <v>0</v>
      </c>
      <c r="V91" s="133">
        <f t="shared" si="176"/>
        <v>0</v>
      </c>
      <c r="W91" s="62" t="e">
        <f t="shared" si="177"/>
        <v>#DIV/0!</v>
      </c>
      <c r="Y91" s="74">
        <f t="shared" si="195"/>
        <v>89</v>
      </c>
      <c r="Z91" s="75">
        <f t="shared" si="195"/>
        <v>88</v>
      </c>
      <c r="AA91" s="76">
        <f t="shared" si="193"/>
        <v>0</v>
      </c>
      <c r="AB91" s="76">
        <f t="shared" si="164"/>
        <v>0</v>
      </c>
      <c r="AC91" s="76">
        <f t="shared" si="178"/>
        <v>0</v>
      </c>
      <c r="AD91" s="76">
        <f t="shared" si="165"/>
        <v>0</v>
      </c>
      <c r="AE91" s="77">
        <f t="shared" si="179"/>
        <v>0</v>
      </c>
      <c r="AF91" s="1">
        <f t="shared" si="180"/>
        <v>0</v>
      </c>
      <c r="AH91" s="40">
        <f t="shared" si="196"/>
        <v>89</v>
      </c>
      <c r="AI91" s="41">
        <f t="shared" si="196"/>
        <v>88</v>
      </c>
      <c r="AJ91" s="29">
        <f t="shared" si="181"/>
        <v>0</v>
      </c>
      <c r="AK91" s="31">
        <f t="shared" si="182"/>
        <v>0</v>
      </c>
      <c r="AL91" s="32">
        <f t="shared" si="166"/>
        <v>0</v>
      </c>
      <c r="AM91" s="31">
        <f t="shared" si="167"/>
        <v>0</v>
      </c>
      <c r="AN91" s="29">
        <f t="shared" si="183"/>
        <v>0</v>
      </c>
      <c r="AO91" s="31">
        <f t="shared" si="168"/>
        <v>0</v>
      </c>
      <c r="AP91" s="30">
        <f t="shared" si="169"/>
        <v>0</v>
      </c>
      <c r="AQ91" s="44">
        <f>IFERROR(ROUND(-SUM(AJ91,AO91)*'Allocation Detail'!$E$13/12,2),0)</f>
        <v>0</v>
      </c>
      <c r="AR91" s="162">
        <f>IFERROR(ROUND(-SUM(AK91,AM91,AN91)*'Allocation Detail'!$H$13/12,2),0)</f>
        <v>0</v>
      </c>
      <c r="AS91" s="44">
        <v>0</v>
      </c>
      <c r="AT91" s="30">
        <v>0</v>
      </c>
      <c r="AU91" s="32">
        <v>0</v>
      </c>
      <c r="AV91" s="31">
        <f t="shared" si="184"/>
        <v>0</v>
      </c>
      <c r="AW91" s="31">
        <f t="shared" si="185"/>
        <v>0</v>
      </c>
      <c r="AX91" s="31">
        <f>IFERROR(AY91*('Allocation Detail'!#REF!/'Allocation Detail'!#REF!),0)</f>
        <v>0</v>
      </c>
      <c r="AY91" s="30">
        <f t="shared" si="170"/>
        <v>0</v>
      </c>
      <c r="AZ91" s="32">
        <f t="shared" si="186"/>
        <v>0</v>
      </c>
    </row>
    <row r="92" spans="5:52" x14ac:dyDescent="0.2">
      <c r="E92" s="9"/>
      <c r="F92" s="40">
        <f t="shared" si="187"/>
        <v>90</v>
      </c>
      <c r="G92" s="41">
        <f t="shared" si="188"/>
        <v>89</v>
      </c>
      <c r="H92" s="29">
        <f t="shared" si="171"/>
        <v>0</v>
      </c>
      <c r="I92" s="31">
        <f t="shared" si="172"/>
        <v>0</v>
      </c>
      <c r="J92" s="31">
        <f t="shared" si="161"/>
        <v>0</v>
      </c>
      <c r="K92" s="29">
        <f t="shared" si="173"/>
        <v>0</v>
      </c>
      <c r="L92" s="153">
        <f t="shared" si="162"/>
        <v>0</v>
      </c>
      <c r="M92" s="44">
        <f>IFERROR(ROUND(-SUM(H92,L92)*'Allocation Detail'!$E$13/12,2),0)</f>
        <v>0</v>
      </c>
      <c r="N92" s="30">
        <f>IFERROR(ROUND(-SUM(I92,J92,K92)*'Allocation Detail'!$E$13/12,2),0)</f>
        <v>0</v>
      </c>
      <c r="O92" s="44">
        <f t="shared" si="189"/>
        <v>0</v>
      </c>
      <c r="P92" s="30">
        <f t="shared" si="190"/>
        <v>0</v>
      </c>
      <c r="Q92" s="31">
        <f t="shared" si="191"/>
        <v>0</v>
      </c>
      <c r="R92" s="29">
        <f t="shared" si="174"/>
        <v>0</v>
      </c>
      <c r="S92" s="31">
        <f t="shared" si="175"/>
        <v>0</v>
      </c>
      <c r="T92" s="31">
        <f>IFERROR(U92*('Allocation Detail'!#REF!/'Allocation Detail'!#REF!),0)</f>
        <v>0</v>
      </c>
      <c r="U92" s="30">
        <f t="shared" si="163"/>
        <v>0</v>
      </c>
      <c r="V92" s="133">
        <f t="shared" si="176"/>
        <v>0</v>
      </c>
      <c r="W92" s="62" t="e">
        <f t="shared" si="177"/>
        <v>#DIV/0!</v>
      </c>
      <c r="Y92" s="74">
        <f t="shared" si="195"/>
        <v>90</v>
      </c>
      <c r="Z92" s="75">
        <f t="shared" si="195"/>
        <v>89</v>
      </c>
      <c r="AA92" s="76">
        <f t="shared" si="193"/>
        <v>0</v>
      </c>
      <c r="AB92" s="76">
        <f t="shared" si="164"/>
        <v>0</v>
      </c>
      <c r="AC92" s="76">
        <f t="shared" si="178"/>
        <v>0</v>
      </c>
      <c r="AD92" s="76">
        <f t="shared" si="165"/>
        <v>0</v>
      </c>
      <c r="AE92" s="77">
        <f t="shared" si="179"/>
        <v>0</v>
      </c>
      <c r="AF92" s="1">
        <f t="shared" si="180"/>
        <v>0</v>
      </c>
      <c r="AH92" s="40">
        <f t="shared" si="196"/>
        <v>90</v>
      </c>
      <c r="AI92" s="41">
        <f t="shared" si="196"/>
        <v>89</v>
      </c>
      <c r="AJ92" s="29">
        <f t="shared" si="181"/>
        <v>0</v>
      </c>
      <c r="AK92" s="31">
        <f t="shared" si="182"/>
        <v>0</v>
      </c>
      <c r="AL92" s="32">
        <f t="shared" si="166"/>
        <v>0</v>
      </c>
      <c r="AM92" s="31">
        <f t="shared" si="167"/>
        <v>0</v>
      </c>
      <c r="AN92" s="29">
        <f t="shared" si="183"/>
        <v>0</v>
      </c>
      <c r="AO92" s="31">
        <f t="shared" si="168"/>
        <v>0</v>
      </c>
      <c r="AP92" s="30">
        <f t="shared" si="169"/>
        <v>0</v>
      </c>
      <c r="AQ92" s="44">
        <f>IFERROR(ROUND(-SUM(AJ92,AO92)*'Allocation Detail'!$E$13/12,2),0)</f>
        <v>0</v>
      </c>
      <c r="AR92" s="162">
        <f>IFERROR(ROUND(-SUM(AK92,AM92,AN92)*'Allocation Detail'!$H$13/12,2),0)</f>
        <v>0</v>
      </c>
      <c r="AS92" s="44">
        <v>0</v>
      </c>
      <c r="AT92" s="30">
        <v>0</v>
      </c>
      <c r="AU92" s="32">
        <v>0</v>
      </c>
      <c r="AV92" s="31">
        <f t="shared" si="184"/>
        <v>0</v>
      </c>
      <c r="AW92" s="31">
        <f t="shared" si="185"/>
        <v>0</v>
      </c>
      <c r="AX92" s="31">
        <f>IFERROR(AY92*('Allocation Detail'!#REF!/'Allocation Detail'!#REF!),0)</f>
        <v>0</v>
      </c>
      <c r="AY92" s="30">
        <f t="shared" si="170"/>
        <v>0</v>
      </c>
      <c r="AZ92" s="32">
        <f t="shared" si="186"/>
        <v>0</v>
      </c>
    </row>
    <row r="93" spans="5:52" x14ac:dyDescent="0.2">
      <c r="E93" s="9"/>
      <c r="F93" s="40">
        <f t="shared" si="187"/>
        <v>91</v>
      </c>
      <c r="G93" s="41">
        <f t="shared" si="188"/>
        <v>90</v>
      </c>
      <c r="H93" s="29">
        <f t="shared" si="171"/>
        <v>0</v>
      </c>
      <c r="I93" s="31">
        <f t="shared" si="172"/>
        <v>0</v>
      </c>
      <c r="J93" s="31">
        <f t="shared" si="161"/>
        <v>0</v>
      </c>
      <c r="K93" s="29">
        <f t="shared" si="173"/>
        <v>0</v>
      </c>
      <c r="L93" s="153">
        <f t="shared" si="162"/>
        <v>0</v>
      </c>
      <c r="M93" s="44">
        <f>IFERROR(ROUND(-SUM(H93,L93)*'Allocation Detail'!$E$13/12,2),0)</f>
        <v>0</v>
      </c>
      <c r="N93" s="30">
        <f>IFERROR(ROUND(-SUM(I93,J93,K93)*'Allocation Detail'!$E$13/12,2),0)</f>
        <v>0</v>
      </c>
      <c r="O93" s="44">
        <f t="shared" si="189"/>
        <v>0</v>
      </c>
      <c r="P93" s="30">
        <f t="shared" si="190"/>
        <v>0</v>
      </c>
      <c r="Q93" s="31">
        <f t="shared" si="191"/>
        <v>0</v>
      </c>
      <c r="R93" s="29">
        <f t="shared" si="174"/>
        <v>0</v>
      </c>
      <c r="S93" s="31">
        <f t="shared" si="175"/>
        <v>0</v>
      </c>
      <c r="T93" s="31">
        <f>IFERROR(U93*('Allocation Detail'!#REF!/'Allocation Detail'!#REF!),0)</f>
        <v>0</v>
      </c>
      <c r="U93" s="30">
        <f t="shared" si="163"/>
        <v>0</v>
      </c>
      <c r="V93" s="133">
        <f t="shared" si="176"/>
        <v>0</v>
      </c>
      <c r="W93" s="62" t="e">
        <f t="shared" si="177"/>
        <v>#DIV/0!</v>
      </c>
      <c r="Y93" s="74">
        <f t="shared" si="195"/>
        <v>91</v>
      </c>
      <c r="Z93" s="75">
        <f t="shared" si="195"/>
        <v>90</v>
      </c>
      <c r="AA93" s="76">
        <f t="shared" si="193"/>
        <v>0</v>
      </c>
      <c r="AB93" s="76">
        <f t="shared" si="164"/>
        <v>0</v>
      </c>
      <c r="AC93" s="76">
        <f t="shared" si="178"/>
        <v>0</v>
      </c>
      <c r="AD93" s="76">
        <f t="shared" si="165"/>
        <v>0</v>
      </c>
      <c r="AE93" s="77">
        <f t="shared" si="179"/>
        <v>0</v>
      </c>
      <c r="AF93" s="1">
        <f t="shared" si="180"/>
        <v>0</v>
      </c>
      <c r="AH93" s="40">
        <f t="shared" si="196"/>
        <v>91</v>
      </c>
      <c r="AI93" s="41">
        <f t="shared" si="196"/>
        <v>90</v>
      </c>
      <c r="AJ93" s="29">
        <f t="shared" si="181"/>
        <v>0</v>
      </c>
      <c r="AK93" s="31">
        <f t="shared" si="182"/>
        <v>0</v>
      </c>
      <c r="AL93" s="32">
        <f t="shared" si="166"/>
        <v>0</v>
      </c>
      <c r="AM93" s="31">
        <f t="shared" si="167"/>
        <v>0</v>
      </c>
      <c r="AN93" s="29">
        <f t="shared" si="183"/>
        <v>0</v>
      </c>
      <c r="AO93" s="31">
        <f t="shared" si="168"/>
        <v>0</v>
      </c>
      <c r="AP93" s="30">
        <f t="shared" si="169"/>
        <v>0</v>
      </c>
      <c r="AQ93" s="44">
        <f>IFERROR(ROUND(-SUM(AJ93,AO93)*'Allocation Detail'!$E$13/12,2),0)</f>
        <v>0</v>
      </c>
      <c r="AR93" s="162">
        <f>IFERROR(ROUND(-SUM(AK93,AM93,AN93)*'Allocation Detail'!$H$13/12,2),0)</f>
        <v>0</v>
      </c>
      <c r="AS93" s="44">
        <v>0</v>
      </c>
      <c r="AT93" s="30">
        <v>0</v>
      </c>
      <c r="AU93" s="32">
        <v>0</v>
      </c>
      <c r="AV93" s="31">
        <f t="shared" si="184"/>
        <v>0</v>
      </c>
      <c r="AW93" s="31">
        <f t="shared" si="185"/>
        <v>0</v>
      </c>
      <c r="AX93" s="31">
        <f>IFERROR(AY93*('Allocation Detail'!#REF!/'Allocation Detail'!#REF!),0)</f>
        <v>0</v>
      </c>
      <c r="AY93" s="30">
        <f t="shared" si="170"/>
        <v>0</v>
      </c>
      <c r="AZ93" s="32">
        <f t="shared" si="186"/>
        <v>0</v>
      </c>
    </row>
    <row r="94" spans="5:52" x14ac:dyDescent="0.2">
      <c r="E94" s="9"/>
      <c r="F94" s="40">
        <f t="shared" si="187"/>
        <v>92</v>
      </c>
      <c r="G94" s="41">
        <f t="shared" si="188"/>
        <v>91</v>
      </c>
      <c r="H94" s="29">
        <f t="shared" si="171"/>
        <v>0</v>
      </c>
      <c r="I94" s="31">
        <f t="shared" si="172"/>
        <v>0</v>
      </c>
      <c r="J94" s="31">
        <f t="shared" si="161"/>
        <v>0</v>
      </c>
      <c r="K94" s="29">
        <f t="shared" si="173"/>
        <v>0</v>
      </c>
      <c r="L94" s="153">
        <f t="shared" si="162"/>
        <v>0</v>
      </c>
      <c r="M94" s="44">
        <f>IFERROR(ROUND(-SUM(H94,L94)*'Allocation Detail'!$E$13/12,2),0)</f>
        <v>0</v>
      </c>
      <c r="N94" s="30">
        <f>IFERROR(ROUND(-SUM(I94,J94,K94)*'Allocation Detail'!$E$13/12,2),0)</f>
        <v>0</v>
      </c>
      <c r="O94" s="44">
        <f t="shared" si="189"/>
        <v>0</v>
      </c>
      <c r="P94" s="30">
        <f t="shared" si="190"/>
        <v>0</v>
      </c>
      <c r="Q94" s="31">
        <f t="shared" si="191"/>
        <v>0</v>
      </c>
      <c r="R94" s="29">
        <f t="shared" si="174"/>
        <v>0</v>
      </c>
      <c r="S94" s="31">
        <f t="shared" si="175"/>
        <v>0</v>
      </c>
      <c r="T94" s="31">
        <f>IFERROR(U94*('Allocation Detail'!#REF!/'Allocation Detail'!#REF!),0)</f>
        <v>0</v>
      </c>
      <c r="U94" s="30">
        <f t="shared" si="163"/>
        <v>0</v>
      </c>
      <c r="V94" s="133">
        <f t="shared" si="176"/>
        <v>0</v>
      </c>
      <c r="W94" s="62" t="e">
        <f t="shared" si="177"/>
        <v>#DIV/0!</v>
      </c>
      <c r="Y94" s="74">
        <f t="shared" si="195"/>
        <v>92</v>
      </c>
      <c r="Z94" s="75">
        <f t="shared" si="195"/>
        <v>91</v>
      </c>
      <c r="AA94" s="76">
        <f t="shared" si="193"/>
        <v>0</v>
      </c>
      <c r="AB94" s="76">
        <f t="shared" si="164"/>
        <v>0</v>
      </c>
      <c r="AC94" s="76">
        <f t="shared" si="178"/>
        <v>0</v>
      </c>
      <c r="AD94" s="76">
        <f t="shared" si="165"/>
        <v>0</v>
      </c>
      <c r="AE94" s="77">
        <f t="shared" si="179"/>
        <v>0</v>
      </c>
      <c r="AF94" s="1">
        <f t="shared" si="180"/>
        <v>0</v>
      </c>
      <c r="AH94" s="40">
        <f t="shared" si="196"/>
        <v>92</v>
      </c>
      <c r="AI94" s="41">
        <f t="shared" si="196"/>
        <v>91</v>
      </c>
      <c r="AJ94" s="29">
        <f t="shared" si="181"/>
        <v>0</v>
      </c>
      <c r="AK94" s="31">
        <f t="shared" si="182"/>
        <v>0</v>
      </c>
      <c r="AL94" s="32">
        <f t="shared" si="166"/>
        <v>0</v>
      </c>
      <c r="AM94" s="31">
        <f t="shared" si="167"/>
        <v>0</v>
      </c>
      <c r="AN94" s="29">
        <f t="shared" si="183"/>
        <v>0</v>
      </c>
      <c r="AO94" s="31">
        <f t="shared" si="168"/>
        <v>0</v>
      </c>
      <c r="AP94" s="30">
        <f t="shared" si="169"/>
        <v>0</v>
      </c>
      <c r="AQ94" s="44">
        <f>IFERROR(ROUND(-SUM(AJ94,AO94)*'Allocation Detail'!$E$13/12,2),0)</f>
        <v>0</v>
      </c>
      <c r="AR94" s="162">
        <f>IFERROR(ROUND(-SUM(AK94,AM94,AN94)*'Allocation Detail'!$H$13/12,2),0)</f>
        <v>0</v>
      </c>
      <c r="AS94" s="44">
        <v>0</v>
      </c>
      <c r="AT94" s="30">
        <v>0</v>
      </c>
      <c r="AU94" s="32">
        <v>0</v>
      </c>
      <c r="AV94" s="31">
        <f t="shared" si="184"/>
        <v>0</v>
      </c>
      <c r="AW94" s="31">
        <f t="shared" si="185"/>
        <v>0</v>
      </c>
      <c r="AX94" s="31">
        <f>IFERROR(AY94*('Allocation Detail'!#REF!/'Allocation Detail'!#REF!),0)</f>
        <v>0</v>
      </c>
      <c r="AY94" s="30">
        <f t="shared" si="170"/>
        <v>0</v>
      </c>
      <c r="AZ94" s="32">
        <f t="shared" si="186"/>
        <v>0</v>
      </c>
    </row>
    <row r="95" spans="5:52" x14ac:dyDescent="0.2">
      <c r="E95" s="9"/>
      <c r="F95" s="40">
        <f t="shared" si="187"/>
        <v>93</v>
      </c>
      <c r="G95" s="41">
        <f t="shared" si="188"/>
        <v>92</v>
      </c>
      <c r="H95" s="29">
        <f t="shared" si="171"/>
        <v>0</v>
      </c>
      <c r="I95" s="31">
        <f t="shared" si="172"/>
        <v>0</v>
      </c>
      <c r="J95" s="31">
        <f t="shared" si="161"/>
        <v>0</v>
      </c>
      <c r="K95" s="29">
        <f t="shared" si="173"/>
        <v>0</v>
      </c>
      <c r="L95" s="153">
        <f t="shared" si="162"/>
        <v>0</v>
      </c>
      <c r="M95" s="44">
        <f>IFERROR(ROUND(-SUM(H95,L95)*'Allocation Detail'!$E$13/12,2),0)</f>
        <v>0</v>
      </c>
      <c r="N95" s="30">
        <f>IFERROR(ROUND(-SUM(I95,J95,K95)*'Allocation Detail'!$E$13/12,2),0)</f>
        <v>0</v>
      </c>
      <c r="O95" s="44">
        <f t="shared" si="189"/>
        <v>0</v>
      </c>
      <c r="P95" s="30">
        <f t="shared" si="190"/>
        <v>0</v>
      </c>
      <c r="Q95" s="31">
        <f t="shared" si="191"/>
        <v>0</v>
      </c>
      <c r="R95" s="29">
        <f t="shared" si="174"/>
        <v>0</v>
      </c>
      <c r="S95" s="31">
        <f t="shared" si="175"/>
        <v>0</v>
      </c>
      <c r="T95" s="31">
        <f>IFERROR(U95*('Allocation Detail'!#REF!/'Allocation Detail'!#REF!),0)</f>
        <v>0</v>
      </c>
      <c r="U95" s="30">
        <f t="shared" si="163"/>
        <v>0</v>
      </c>
      <c r="V95" s="133">
        <f t="shared" si="176"/>
        <v>0</v>
      </c>
      <c r="W95" s="62" t="e">
        <f t="shared" si="177"/>
        <v>#DIV/0!</v>
      </c>
      <c r="Y95" s="74">
        <f t="shared" si="195"/>
        <v>93</v>
      </c>
      <c r="Z95" s="75">
        <f t="shared" si="195"/>
        <v>92</v>
      </c>
      <c r="AA95" s="76">
        <f t="shared" si="193"/>
        <v>0</v>
      </c>
      <c r="AB95" s="76">
        <f t="shared" si="164"/>
        <v>0</v>
      </c>
      <c r="AC95" s="76">
        <f t="shared" si="178"/>
        <v>0</v>
      </c>
      <c r="AD95" s="76">
        <f t="shared" si="165"/>
        <v>0</v>
      </c>
      <c r="AE95" s="77">
        <f t="shared" si="179"/>
        <v>0</v>
      </c>
      <c r="AF95" s="1">
        <f t="shared" si="180"/>
        <v>0</v>
      </c>
      <c r="AH95" s="40">
        <f t="shared" si="196"/>
        <v>93</v>
      </c>
      <c r="AI95" s="41">
        <f t="shared" si="196"/>
        <v>92</v>
      </c>
      <c r="AJ95" s="29">
        <f t="shared" si="181"/>
        <v>0</v>
      </c>
      <c r="AK95" s="31">
        <f t="shared" si="182"/>
        <v>0</v>
      </c>
      <c r="AL95" s="32">
        <f t="shared" si="166"/>
        <v>0</v>
      </c>
      <c r="AM95" s="31">
        <f t="shared" si="167"/>
        <v>0</v>
      </c>
      <c r="AN95" s="29">
        <f t="shared" si="183"/>
        <v>0</v>
      </c>
      <c r="AO95" s="31">
        <f t="shared" si="168"/>
        <v>0</v>
      </c>
      <c r="AP95" s="30">
        <f t="shared" si="169"/>
        <v>0</v>
      </c>
      <c r="AQ95" s="44">
        <f>IFERROR(ROUND(-SUM(AJ95,AO95)*'Allocation Detail'!$E$13/12,2),0)</f>
        <v>0</v>
      </c>
      <c r="AR95" s="162">
        <f>IFERROR(ROUND(-SUM(AK95,AM95,AN95)*'Allocation Detail'!$H$13/12,2),0)</f>
        <v>0</v>
      </c>
      <c r="AS95" s="44">
        <v>0</v>
      </c>
      <c r="AT95" s="30">
        <v>0</v>
      </c>
      <c r="AU95" s="32">
        <v>0</v>
      </c>
      <c r="AV95" s="31">
        <f t="shared" si="184"/>
        <v>0</v>
      </c>
      <c r="AW95" s="31">
        <f t="shared" si="185"/>
        <v>0</v>
      </c>
      <c r="AX95" s="31">
        <f>IFERROR(AY95*('Allocation Detail'!#REF!/'Allocation Detail'!#REF!),0)</f>
        <v>0</v>
      </c>
      <c r="AY95" s="30">
        <f t="shared" si="170"/>
        <v>0</v>
      </c>
      <c r="AZ95" s="32">
        <f t="shared" si="186"/>
        <v>0</v>
      </c>
    </row>
    <row r="96" spans="5:52" x14ac:dyDescent="0.2">
      <c r="E96" s="9"/>
      <c r="F96" s="40">
        <f t="shared" si="187"/>
        <v>94</v>
      </c>
      <c r="G96" s="41">
        <f t="shared" si="188"/>
        <v>93</v>
      </c>
      <c r="H96" s="29">
        <f t="shared" si="171"/>
        <v>0</v>
      </c>
      <c r="I96" s="31">
        <f t="shared" si="172"/>
        <v>0</v>
      </c>
      <c r="J96" s="31">
        <f t="shared" si="161"/>
        <v>0</v>
      </c>
      <c r="K96" s="29">
        <f t="shared" si="173"/>
        <v>0</v>
      </c>
      <c r="L96" s="153">
        <f t="shared" si="162"/>
        <v>0</v>
      </c>
      <c r="M96" s="44">
        <f>IFERROR(ROUND(-SUM(H96,L96)*'Allocation Detail'!$E$13/12,2),0)</f>
        <v>0</v>
      </c>
      <c r="N96" s="30">
        <f>IFERROR(ROUND(-SUM(I96,J96,K96)*'Allocation Detail'!$E$13/12,2),0)</f>
        <v>0</v>
      </c>
      <c r="O96" s="44">
        <f t="shared" si="189"/>
        <v>0</v>
      </c>
      <c r="P96" s="30">
        <f t="shared" si="190"/>
        <v>0</v>
      </c>
      <c r="Q96" s="31">
        <f t="shared" si="191"/>
        <v>0</v>
      </c>
      <c r="R96" s="29">
        <f t="shared" si="174"/>
        <v>0</v>
      </c>
      <c r="S96" s="31">
        <f t="shared" si="175"/>
        <v>0</v>
      </c>
      <c r="T96" s="31">
        <f>IFERROR(U96*('Allocation Detail'!#REF!/'Allocation Detail'!#REF!),0)</f>
        <v>0</v>
      </c>
      <c r="U96" s="30">
        <f t="shared" si="163"/>
        <v>0</v>
      </c>
      <c r="V96" s="133">
        <f t="shared" si="176"/>
        <v>0</v>
      </c>
      <c r="W96" s="62" t="e">
        <f t="shared" si="177"/>
        <v>#DIV/0!</v>
      </c>
      <c r="Y96" s="74">
        <f t="shared" si="195"/>
        <v>94</v>
      </c>
      <c r="Z96" s="75">
        <f t="shared" si="195"/>
        <v>93</v>
      </c>
      <c r="AA96" s="76">
        <f t="shared" si="193"/>
        <v>0</v>
      </c>
      <c r="AB96" s="76">
        <f t="shared" si="164"/>
        <v>0</v>
      </c>
      <c r="AC96" s="76">
        <f t="shared" si="178"/>
        <v>0</v>
      </c>
      <c r="AD96" s="76">
        <f t="shared" si="165"/>
        <v>0</v>
      </c>
      <c r="AE96" s="77">
        <f t="shared" si="179"/>
        <v>0</v>
      </c>
      <c r="AF96" s="1">
        <f t="shared" si="180"/>
        <v>0</v>
      </c>
      <c r="AH96" s="40">
        <f t="shared" si="196"/>
        <v>94</v>
      </c>
      <c r="AI96" s="41">
        <f t="shared" si="196"/>
        <v>93</v>
      </c>
      <c r="AJ96" s="29">
        <f t="shared" si="181"/>
        <v>0</v>
      </c>
      <c r="AK96" s="31">
        <f t="shared" si="182"/>
        <v>0</v>
      </c>
      <c r="AL96" s="32">
        <f t="shared" si="166"/>
        <v>0</v>
      </c>
      <c r="AM96" s="31">
        <f t="shared" si="167"/>
        <v>0</v>
      </c>
      <c r="AN96" s="29">
        <f t="shared" si="183"/>
        <v>0</v>
      </c>
      <c r="AO96" s="31">
        <f t="shared" si="168"/>
        <v>0</v>
      </c>
      <c r="AP96" s="30">
        <f t="shared" si="169"/>
        <v>0</v>
      </c>
      <c r="AQ96" s="44">
        <f>IFERROR(ROUND(-SUM(AJ96,AO96)*'Allocation Detail'!$E$13/12,2),0)</f>
        <v>0</v>
      </c>
      <c r="AR96" s="162">
        <f>IFERROR(ROUND(-SUM(AK96,AM96,AN96)*'Allocation Detail'!$H$13/12,2),0)</f>
        <v>0</v>
      </c>
      <c r="AS96" s="44">
        <v>0</v>
      </c>
      <c r="AT96" s="30">
        <v>0</v>
      </c>
      <c r="AU96" s="32">
        <v>0</v>
      </c>
      <c r="AV96" s="31">
        <f t="shared" si="184"/>
        <v>0</v>
      </c>
      <c r="AW96" s="31">
        <f t="shared" si="185"/>
        <v>0</v>
      </c>
      <c r="AX96" s="31">
        <f>IFERROR(AY96*('Allocation Detail'!#REF!/'Allocation Detail'!#REF!),0)</f>
        <v>0</v>
      </c>
      <c r="AY96" s="30">
        <f t="shared" si="170"/>
        <v>0</v>
      </c>
      <c r="AZ96" s="32">
        <f t="shared" si="186"/>
        <v>0</v>
      </c>
    </row>
    <row r="97" spans="5:52" x14ac:dyDescent="0.2">
      <c r="E97" s="9"/>
      <c r="F97" s="40">
        <f t="shared" si="187"/>
        <v>95</v>
      </c>
      <c r="G97" s="41">
        <f t="shared" si="188"/>
        <v>94</v>
      </c>
      <c r="H97" s="29">
        <f t="shared" si="171"/>
        <v>0</v>
      </c>
      <c r="I97" s="31">
        <f t="shared" si="172"/>
        <v>0</v>
      </c>
      <c r="J97" s="31">
        <f t="shared" si="161"/>
        <v>0</v>
      </c>
      <c r="K97" s="29">
        <f t="shared" si="173"/>
        <v>0</v>
      </c>
      <c r="L97" s="153">
        <f t="shared" si="162"/>
        <v>0</v>
      </c>
      <c r="M97" s="44">
        <f>IFERROR(ROUND(-SUM(H97,L97)*'Allocation Detail'!$E$13/12,2),0)</f>
        <v>0</v>
      </c>
      <c r="N97" s="30">
        <f>IFERROR(ROUND(-SUM(I97,J97,K97)*'Allocation Detail'!$E$13/12,2),0)</f>
        <v>0</v>
      </c>
      <c r="O97" s="44">
        <f t="shared" si="189"/>
        <v>0</v>
      </c>
      <c r="P97" s="30">
        <f t="shared" si="190"/>
        <v>0</v>
      </c>
      <c r="Q97" s="31">
        <f t="shared" si="191"/>
        <v>0</v>
      </c>
      <c r="R97" s="29">
        <f t="shared" si="174"/>
        <v>0</v>
      </c>
      <c r="S97" s="31">
        <f t="shared" si="175"/>
        <v>0</v>
      </c>
      <c r="T97" s="31">
        <f>IFERROR(U97*('Allocation Detail'!#REF!/'Allocation Detail'!#REF!),0)</f>
        <v>0</v>
      </c>
      <c r="U97" s="30">
        <f t="shared" si="163"/>
        <v>0</v>
      </c>
      <c r="V97" s="133">
        <f t="shared" si="176"/>
        <v>0</v>
      </c>
      <c r="W97" s="62" t="e">
        <f t="shared" si="177"/>
        <v>#DIV/0!</v>
      </c>
      <c r="Y97" s="74">
        <f t="shared" si="195"/>
        <v>95</v>
      </c>
      <c r="Z97" s="75">
        <f t="shared" si="195"/>
        <v>94</v>
      </c>
      <c r="AA97" s="76">
        <f t="shared" si="193"/>
        <v>0</v>
      </c>
      <c r="AB97" s="76">
        <f t="shared" si="164"/>
        <v>0</v>
      </c>
      <c r="AC97" s="76">
        <f t="shared" si="178"/>
        <v>0</v>
      </c>
      <c r="AD97" s="76">
        <f t="shared" si="165"/>
        <v>0</v>
      </c>
      <c r="AE97" s="77">
        <f t="shared" si="179"/>
        <v>0</v>
      </c>
      <c r="AF97" s="1">
        <f t="shared" si="180"/>
        <v>0</v>
      </c>
      <c r="AH97" s="40">
        <f t="shared" si="196"/>
        <v>95</v>
      </c>
      <c r="AI97" s="41">
        <f t="shared" si="196"/>
        <v>94</v>
      </c>
      <c r="AJ97" s="29">
        <f t="shared" si="181"/>
        <v>0</v>
      </c>
      <c r="AK97" s="31">
        <f t="shared" si="182"/>
        <v>0</v>
      </c>
      <c r="AL97" s="32">
        <f t="shared" si="166"/>
        <v>0</v>
      </c>
      <c r="AM97" s="31">
        <f t="shared" si="167"/>
        <v>0</v>
      </c>
      <c r="AN97" s="29">
        <f t="shared" si="183"/>
        <v>0</v>
      </c>
      <c r="AO97" s="31">
        <f t="shared" si="168"/>
        <v>0</v>
      </c>
      <c r="AP97" s="30">
        <f t="shared" si="169"/>
        <v>0</v>
      </c>
      <c r="AQ97" s="44">
        <f>IFERROR(ROUND(-SUM(AJ97,AO97)*'Allocation Detail'!$E$13/12,2),0)</f>
        <v>0</v>
      </c>
      <c r="AR97" s="162">
        <f>IFERROR(ROUND(-SUM(AK97,AM97,AN97)*'Allocation Detail'!$H$13/12,2),0)</f>
        <v>0</v>
      </c>
      <c r="AS97" s="44">
        <v>0</v>
      </c>
      <c r="AT97" s="30">
        <v>0</v>
      </c>
      <c r="AU97" s="32">
        <v>0</v>
      </c>
      <c r="AV97" s="31">
        <f t="shared" si="184"/>
        <v>0</v>
      </c>
      <c r="AW97" s="31">
        <f t="shared" si="185"/>
        <v>0</v>
      </c>
      <c r="AX97" s="31">
        <f>IFERROR(AY97*('Allocation Detail'!#REF!/'Allocation Detail'!#REF!),0)</f>
        <v>0</v>
      </c>
      <c r="AY97" s="30">
        <f t="shared" si="170"/>
        <v>0</v>
      </c>
      <c r="AZ97" s="32">
        <f t="shared" si="186"/>
        <v>0</v>
      </c>
    </row>
    <row r="98" spans="5:52" x14ac:dyDescent="0.2">
      <c r="E98" s="9"/>
      <c r="F98" s="40">
        <f t="shared" si="187"/>
        <v>96</v>
      </c>
      <c r="G98" s="41">
        <f t="shared" si="188"/>
        <v>95</v>
      </c>
      <c r="H98" s="29">
        <f t="shared" si="171"/>
        <v>0</v>
      </c>
      <c r="I98" s="31">
        <f t="shared" si="172"/>
        <v>0</v>
      </c>
      <c r="J98" s="31">
        <f t="shared" si="161"/>
        <v>0</v>
      </c>
      <c r="K98" s="29">
        <f t="shared" si="173"/>
        <v>0</v>
      </c>
      <c r="L98" s="153">
        <f t="shared" si="162"/>
        <v>0</v>
      </c>
      <c r="M98" s="44">
        <f>IFERROR(ROUND(-SUM(H98,L98)*'Allocation Detail'!$E$13/12,2),0)</f>
        <v>0</v>
      </c>
      <c r="N98" s="30">
        <f>IFERROR(ROUND(-SUM(I98,J98,K98)*'Allocation Detail'!$E$13/12,2),0)</f>
        <v>0</v>
      </c>
      <c r="O98" s="44">
        <f t="shared" si="189"/>
        <v>0</v>
      </c>
      <c r="P98" s="30">
        <f t="shared" si="190"/>
        <v>0</v>
      </c>
      <c r="Q98" s="31">
        <f t="shared" si="191"/>
        <v>0</v>
      </c>
      <c r="R98" s="29">
        <f t="shared" si="174"/>
        <v>0</v>
      </c>
      <c r="S98" s="31">
        <f t="shared" si="175"/>
        <v>0</v>
      </c>
      <c r="T98" s="31">
        <f>IFERROR(U98*('Allocation Detail'!#REF!/'Allocation Detail'!#REF!),0)</f>
        <v>0</v>
      </c>
      <c r="U98" s="30">
        <f t="shared" si="163"/>
        <v>0</v>
      </c>
      <c r="V98" s="133">
        <f t="shared" si="176"/>
        <v>0</v>
      </c>
      <c r="W98" s="62" t="e">
        <f t="shared" si="177"/>
        <v>#DIV/0!</v>
      </c>
      <c r="Y98" s="74">
        <f t="shared" si="195"/>
        <v>96</v>
      </c>
      <c r="Z98" s="75">
        <f t="shared" si="195"/>
        <v>95</v>
      </c>
      <c r="AA98" s="76">
        <f t="shared" si="193"/>
        <v>0</v>
      </c>
      <c r="AB98" s="76">
        <f t="shared" si="164"/>
        <v>0</v>
      </c>
      <c r="AC98" s="76">
        <f t="shared" si="178"/>
        <v>0</v>
      </c>
      <c r="AD98" s="76">
        <f t="shared" si="165"/>
        <v>0</v>
      </c>
      <c r="AE98" s="77">
        <f t="shared" si="179"/>
        <v>0</v>
      </c>
      <c r="AF98" s="1">
        <f t="shared" si="180"/>
        <v>0</v>
      </c>
      <c r="AH98" s="40">
        <f t="shared" si="196"/>
        <v>96</v>
      </c>
      <c r="AI98" s="41">
        <f t="shared" si="196"/>
        <v>95</v>
      </c>
      <c r="AJ98" s="29">
        <f t="shared" si="181"/>
        <v>0</v>
      </c>
      <c r="AK98" s="31">
        <f t="shared" si="182"/>
        <v>0</v>
      </c>
      <c r="AL98" s="32">
        <f t="shared" si="166"/>
        <v>0</v>
      </c>
      <c r="AM98" s="31">
        <f t="shared" si="167"/>
        <v>0</v>
      </c>
      <c r="AN98" s="29">
        <f t="shared" si="183"/>
        <v>0</v>
      </c>
      <c r="AO98" s="31">
        <f t="shared" si="168"/>
        <v>0</v>
      </c>
      <c r="AP98" s="30">
        <f t="shared" si="169"/>
        <v>0</v>
      </c>
      <c r="AQ98" s="44">
        <f>IFERROR(ROUND(-SUM(AJ98,AO98)*'Allocation Detail'!$E$13/12,2),0)</f>
        <v>0</v>
      </c>
      <c r="AR98" s="162">
        <f>IFERROR(ROUND(-SUM(AK98,AM98,AN98)*'Allocation Detail'!$H$13/12,2),0)</f>
        <v>0</v>
      </c>
      <c r="AS98" s="44">
        <v>0</v>
      </c>
      <c r="AT98" s="30">
        <v>0</v>
      </c>
      <c r="AU98" s="32">
        <v>0</v>
      </c>
      <c r="AV98" s="31">
        <f t="shared" si="184"/>
        <v>0</v>
      </c>
      <c r="AW98" s="31">
        <f t="shared" si="185"/>
        <v>0</v>
      </c>
      <c r="AX98" s="31">
        <f>IFERROR(AY98*('Allocation Detail'!#REF!/'Allocation Detail'!#REF!),0)</f>
        <v>0</v>
      </c>
      <c r="AY98" s="30">
        <f t="shared" si="170"/>
        <v>0</v>
      </c>
      <c r="AZ98" s="32">
        <f t="shared" si="186"/>
        <v>0</v>
      </c>
    </row>
    <row r="99" spans="5:52" x14ac:dyDescent="0.2">
      <c r="E99" s="9"/>
      <c r="F99" s="40">
        <f t="shared" si="187"/>
        <v>97</v>
      </c>
      <c r="G99" s="41">
        <f t="shared" si="188"/>
        <v>96</v>
      </c>
      <c r="H99" s="29">
        <f t="shared" si="171"/>
        <v>0</v>
      </c>
      <c r="I99" s="31">
        <f t="shared" si="172"/>
        <v>0</v>
      </c>
      <c r="J99" s="31">
        <f t="shared" ref="J99:J122" si="197">IF(G99/$D$16-INT(G99/$D$16)=0,ROUND($D$19*$D$20*((1+$D$17)^INT(G99/12)),2),0)</f>
        <v>0</v>
      </c>
      <c r="K99" s="29">
        <f t="shared" si="173"/>
        <v>0</v>
      </c>
      <c r="L99" s="153">
        <f t="shared" ref="L99:L122" si="198">ROUND(H99*((1+$B$45)^(1/12)-1),2)</f>
        <v>0</v>
      </c>
      <c r="M99" s="44">
        <f>IFERROR(ROUND(-SUM(H99,L99)*'Allocation Detail'!$E$13/12,2),0)</f>
        <v>0</v>
      </c>
      <c r="N99" s="30">
        <f>IFERROR(ROUND(-SUM(I99,J99,K99)*'Allocation Detail'!$E$13/12,2),0)</f>
        <v>0</v>
      </c>
      <c r="O99" s="44">
        <f t="shared" si="189"/>
        <v>0</v>
      </c>
      <c r="P99" s="30">
        <f t="shared" si="190"/>
        <v>0</v>
      </c>
      <c r="Q99" s="31">
        <f t="shared" si="191"/>
        <v>0</v>
      </c>
      <c r="R99" s="29">
        <f t="shared" si="174"/>
        <v>0</v>
      </c>
      <c r="S99" s="31">
        <f t="shared" si="175"/>
        <v>0</v>
      </c>
      <c r="T99" s="31">
        <f>IFERROR(U99*('Allocation Detail'!#REF!/'Allocation Detail'!#REF!),0)</f>
        <v>0</v>
      </c>
      <c r="U99" s="30">
        <f t="shared" ref="U99:U122" si="199">IF($D$39="",0,MAX(-IF($D$41="",0,IF((G99/$D$41)-INT(G99/$D$41)=0,$D$39*((1+$D$42)^INT(G99/12)),0)),-S99))</f>
        <v>0</v>
      </c>
      <c r="V99" s="133">
        <f t="shared" si="176"/>
        <v>0</v>
      </c>
      <c r="W99" s="62" t="e">
        <f t="shared" si="177"/>
        <v>#DIV/0!</v>
      </c>
      <c r="Y99" s="74">
        <f t="shared" si="195"/>
        <v>97</v>
      </c>
      <c r="Z99" s="75">
        <f t="shared" si="195"/>
        <v>96</v>
      </c>
      <c r="AA99" s="76">
        <f t="shared" si="193"/>
        <v>0</v>
      </c>
      <c r="AB99" s="76">
        <f t="shared" ref="AB99:AB122" si="200">IF(G99/$D$16-INT(G99/$D$16)=0,ROUND($D$14*((1+$D$17)^INT(G99/12)),2),0)</f>
        <v>0</v>
      </c>
      <c r="AC99" s="76">
        <f t="shared" si="178"/>
        <v>0</v>
      </c>
      <c r="AD99" s="76">
        <f t="shared" ref="AD99:AD122" si="201">MAX(-IF($D$41="",0,IF((Z99/$D$41)-INT(Z99/$D$41)=0,$D$39*((1+$D$42)^INT(Z99/12)),0)),-SUM(AA99,AB99,AC99))</f>
        <v>0</v>
      </c>
      <c r="AE99" s="77">
        <f t="shared" si="179"/>
        <v>0</v>
      </c>
      <c r="AF99" s="1">
        <f t="shared" si="180"/>
        <v>0</v>
      </c>
      <c r="AH99" s="40">
        <f t="shared" si="196"/>
        <v>97</v>
      </c>
      <c r="AI99" s="41">
        <f t="shared" si="196"/>
        <v>96</v>
      </c>
      <c r="AJ99" s="29">
        <f t="shared" si="181"/>
        <v>0</v>
      </c>
      <c r="AK99" s="31">
        <f t="shared" si="182"/>
        <v>0</v>
      </c>
      <c r="AL99" s="32">
        <f t="shared" ref="AL99:AL122" si="202">SUM(AJ99:AK99)</f>
        <v>0</v>
      </c>
      <c r="AM99" s="31">
        <f t="shared" ref="AM99:AM122" si="203">IF(AI99/$D$16-INT(AI99/$D$16)=0,ROUND($D$14*$D$20*((1+$D$17)^INT(AI99/12)),2),0)</f>
        <v>0</v>
      </c>
      <c r="AN99" s="29">
        <f t="shared" si="183"/>
        <v>0</v>
      </c>
      <c r="AO99" s="31">
        <f t="shared" ref="AO99:AO122" si="204">ROUND(AJ99*BA$2,2)</f>
        <v>0</v>
      </c>
      <c r="AP99" s="30">
        <f t="shared" ref="AP99:AP122" si="205">SUM(AO99:AO99)</f>
        <v>0</v>
      </c>
      <c r="AQ99" s="44">
        <f>IFERROR(ROUND(-SUM(AJ99,AO99)*'Allocation Detail'!$E$13/12,2),0)</f>
        <v>0</v>
      </c>
      <c r="AR99" s="162">
        <f>IFERROR(ROUND(-SUM(AK99,AM99,AN99)*'Allocation Detail'!$H$13/12,2),0)</f>
        <v>0</v>
      </c>
      <c r="AS99" s="44">
        <v>0</v>
      </c>
      <c r="AT99" s="30">
        <v>0</v>
      </c>
      <c r="AU99" s="32">
        <v>0</v>
      </c>
      <c r="AV99" s="31">
        <f t="shared" si="184"/>
        <v>0</v>
      </c>
      <c r="AW99" s="31">
        <f t="shared" si="185"/>
        <v>0</v>
      </c>
      <c r="AX99" s="31">
        <f>IFERROR(AY99*('Allocation Detail'!#REF!/'Allocation Detail'!#REF!),0)</f>
        <v>0</v>
      </c>
      <c r="AY99" s="30">
        <f t="shared" ref="AY99:AY122" si="206">IF($D$39="",0,MAX(-IF($D$41="",0,IF((AI99/$D$41)-INT(AI99/$D$41)=0,$D$39*((1+$D$42)^INT(AI99/12)),0)),-AW99))</f>
        <v>0</v>
      </c>
      <c r="AZ99" s="32">
        <f t="shared" si="186"/>
        <v>0</v>
      </c>
    </row>
    <row r="100" spans="5:52" x14ac:dyDescent="0.2">
      <c r="E100" s="9"/>
      <c r="F100" s="40">
        <f t="shared" si="187"/>
        <v>98</v>
      </c>
      <c r="G100" s="41">
        <f t="shared" si="188"/>
        <v>97</v>
      </c>
      <c r="H100" s="29">
        <f t="shared" ref="H100:H122" si="207">ROUND(SUM(H99,L99,M99,O99,T99),2)</f>
        <v>0</v>
      </c>
      <c r="I100" s="31">
        <f t="shared" ref="I100:I122" si="208">SUM(I99,J99,K99,N99,P99)</f>
        <v>0</v>
      </c>
      <c r="J100" s="31">
        <f t="shared" si="197"/>
        <v>0</v>
      </c>
      <c r="K100" s="29">
        <f t="shared" ref="K100:K122" si="209">ROUND((J100+I100)*((1+$B$45)^(1/12)-1),2)</f>
        <v>0</v>
      </c>
      <c r="L100" s="153">
        <f t="shared" si="198"/>
        <v>0</v>
      </c>
      <c r="M100" s="44">
        <f>IFERROR(ROUND(-SUM(H100,L100)*'Allocation Detail'!$E$13/12,2),0)</f>
        <v>0</v>
      </c>
      <c r="N100" s="30">
        <f>IFERROR(ROUND(-SUM(I100,J100,K100)*'Allocation Detail'!$E$13/12,2),0)</f>
        <v>0</v>
      </c>
      <c r="O100" s="44">
        <f t="shared" si="189"/>
        <v>0</v>
      </c>
      <c r="P100" s="30">
        <f t="shared" si="190"/>
        <v>0</v>
      </c>
      <c r="Q100" s="31">
        <f t="shared" si="191"/>
        <v>0</v>
      </c>
      <c r="R100" s="29">
        <f t="shared" si="174"/>
        <v>0</v>
      </c>
      <c r="S100" s="31">
        <f t="shared" si="175"/>
        <v>0</v>
      </c>
      <c r="T100" s="31">
        <f>IFERROR(U100*('Allocation Detail'!#REF!/'Allocation Detail'!#REF!),0)</f>
        <v>0</v>
      </c>
      <c r="U100" s="30">
        <f t="shared" si="199"/>
        <v>0</v>
      </c>
      <c r="V100" s="133">
        <f t="shared" ref="V100:V122" si="210">IF(OR($D$8=0,$D$39=0,$D$8="",$D$39=""),S100+R100,MAX(R99+S100+U100,0))</f>
        <v>0</v>
      </c>
      <c r="W100" s="62" t="e">
        <f t="shared" si="177"/>
        <v>#DIV/0!</v>
      </c>
      <c r="Y100" s="74">
        <f t="shared" si="195"/>
        <v>98</v>
      </c>
      <c r="Z100" s="75">
        <f t="shared" si="195"/>
        <v>97</v>
      </c>
      <c r="AA100" s="76">
        <f t="shared" si="193"/>
        <v>0</v>
      </c>
      <c r="AB100" s="76">
        <f t="shared" si="200"/>
        <v>0</v>
      </c>
      <c r="AC100" s="76">
        <f t="shared" si="178"/>
        <v>0</v>
      </c>
      <c r="AD100" s="76">
        <f t="shared" si="201"/>
        <v>0</v>
      </c>
      <c r="AE100" s="77">
        <f t="shared" si="179"/>
        <v>0</v>
      </c>
      <c r="AF100" s="1">
        <f t="shared" si="180"/>
        <v>0</v>
      </c>
      <c r="AH100" s="40">
        <f t="shared" si="196"/>
        <v>98</v>
      </c>
      <c r="AI100" s="41">
        <f t="shared" si="196"/>
        <v>97</v>
      </c>
      <c r="AJ100" s="29">
        <f t="shared" ref="AJ100:AJ122" si="211">ROUND(SUM(AJ99,AO99,AQ99,AS99,AX99),2)</f>
        <v>0</v>
      </c>
      <c r="AK100" s="31">
        <f t="shared" ref="AK100:AK122" si="212">SUM(AK99,AM99,AN99,AR99,AT99)</f>
        <v>0</v>
      </c>
      <c r="AL100" s="32">
        <f t="shared" si="202"/>
        <v>0</v>
      </c>
      <c r="AM100" s="31">
        <f t="shared" si="203"/>
        <v>0</v>
      </c>
      <c r="AN100" s="29">
        <f t="shared" ref="AN100:AN122" si="213">ROUND((AM100+AK100)*BA$2,2)</f>
        <v>0</v>
      </c>
      <c r="AO100" s="31">
        <f t="shared" si="204"/>
        <v>0</v>
      </c>
      <c r="AP100" s="30">
        <f t="shared" si="205"/>
        <v>0</v>
      </c>
      <c r="AQ100" s="44">
        <f>IFERROR(ROUND(-SUM(AJ100,AO100)*'Allocation Detail'!$E$13/12,2),0)</f>
        <v>0</v>
      </c>
      <c r="AR100" s="162">
        <f>IFERROR(ROUND(-SUM(AK100,AM100,AN100)*'Allocation Detail'!$H$13/12,2),0)</f>
        <v>0</v>
      </c>
      <c r="AS100" s="44">
        <v>0</v>
      </c>
      <c r="AT100" s="30">
        <v>0</v>
      </c>
      <c r="AU100" s="32">
        <v>0</v>
      </c>
      <c r="AV100" s="31">
        <f t="shared" si="184"/>
        <v>0</v>
      </c>
      <c r="AW100" s="31">
        <f t="shared" si="185"/>
        <v>0</v>
      </c>
      <c r="AX100" s="31">
        <f>IFERROR(AY100*('Allocation Detail'!#REF!/'Allocation Detail'!#REF!),0)</f>
        <v>0</v>
      </c>
      <c r="AY100" s="30">
        <f t="shared" si="206"/>
        <v>0</v>
      </c>
      <c r="AZ100" s="32">
        <f t="shared" ref="AZ100:AZ122" si="214">IF(OR($D$8=0,$D$39=0,$D$8="",$D$39=""),AW100+AV100,MAX(AV99+AW100+AY100,0))</f>
        <v>0</v>
      </c>
    </row>
    <row r="101" spans="5:52" x14ac:dyDescent="0.2">
      <c r="E101" s="9"/>
      <c r="F101" s="40">
        <f t="shared" si="187"/>
        <v>99</v>
      </c>
      <c r="G101" s="41">
        <f t="shared" si="188"/>
        <v>98</v>
      </c>
      <c r="H101" s="29">
        <f t="shared" si="207"/>
        <v>0</v>
      </c>
      <c r="I101" s="31">
        <f t="shared" si="208"/>
        <v>0</v>
      </c>
      <c r="J101" s="31">
        <f t="shared" si="197"/>
        <v>0</v>
      </c>
      <c r="K101" s="29">
        <f t="shared" si="209"/>
        <v>0</v>
      </c>
      <c r="L101" s="153">
        <f t="shared" si="198"/>
        <v>0</v>
      </c>
      <c r="M101" s="44">
        <f>IFERROR(ROUND(-SUM(H101,L101)*'Allocation Detail'!$E$13/12,2),0)</f>
        <v>0</v>
      </c>
      <c r="N101" s="30">
        <f>IFERROR(ROUND(-SUM(I101,J101,K101)*'Allocation Detail'!$E$13/12,2),0)</f>
        <v>0</v>
      </c>
      <c r="O101" s="44">
        <f t="shared" si="189"/>
        <v>0</v>
      </c>
      <c r="P101" s="30">
        <f t="shared" si="190"/>
        <v>0</v>
      </c>
      <c r="Q101" s="31">
        <f t="shared" si="191"/>
        <v>0</v>
      </c>
      <c r="R101" s="29">
        <f t="shared" si="174"/>
        <v>0</v>
      </c>
      <c r="S101" s="31">
        <f t="shared" si="175"/>
        <v>0</v>
      </c>
      <c r="T101" s="31">
        <f>IFERROR(U101*('Allocation Detail'!#REF!/'Allocation Detail'!#REF!),0)</f>
        <v>0</v>
      </c>
      <c r="U101" s="30">
        <f t="shared" si="199"/>
        <v>0</v>
      </c>
      <c r="V101" s="133">
        <f t="shared" si="210"/>
        <v>0</v>
      </c>
      <c r="W101" s="62" t="e">
        <f t="shared" si="177"/>
        <v>#DIV/0!</v>
      </c>
      <c r="Y101" s="74">
        <f t="shared" ref="Y101:Z116" si="215">Y100+1</f>
        <v>99</v>
      </c>
      <c r="Z101" s="75">
        <f t="shared" si="215"/>
        <v>98</v>
      </c>
      <c r="AA101" s="76">
        <f t="shared" si="193"/>
        <v>0</v>
      </c>
      <c r="AB101" s="76">
        <f t="shared" si="200"/>
        <v>0</v>
      </c>
      <c r="AC101" s="76">
        <f t="shared" si="178"/>
        <v>0</v>
      </c>
      <c r="AD101" s="76">
        <f t="shared" si="201"/>
        <v>0</v>
      </c>
      <c r="AE101" s="77">
        <f t="shared" si="179"/>
        <v>0</v>
      </c>
      <c r="AF101" s="1">
        <f t="shared" si="180"/>
        <v>0</v>
      </c>
      <c r="AH101" s="40">
        <f t="shared" ref="AH101:AI116" si="216">AH100+1</f>
        <v>99</v>
      </c>
      <c r="AI101" s="41">
        <f t="shared" si="216"/>
        <v>98</v>
      </c>
      <c r="AJ101" s="29">
        <f t="shared" si="211"/>
        <v>0</v>
      </c>
      <c r="AK101" s="31">
        <f t="shared" si="212"/>
        <v>0</v>
      </c>
      <c r="AL101" s="32">
        <f t="shared" si="202"/>
        <v>0</v>
      </c>
      <c r="AM101" s="31">
        <f t="shared" si="203"/>
        <v>0</v>
      </c>
      <c r="AN101" s="29">
        <f t="shared" si="213"/>
        <v>0</v>
      </c>
      <c r="AO101" s="31">
        <f t="shared" si="204"/>
        <v>0</v>
      </c>
      <c r="AP101" s="30">
        <f t="shared" si="205"/>
        <v>0</v>
      </c>
      <c r="AQ101" s="44">
        <f>IFERROR(ROUND(-SUM(AJ101,AO101)*'Allocation Detail'!$E$13/12,2),0)</f>
        <v>0</v>
      </c>
      <c r="AR101" s="162">
        <f>IFERROR(ROUND(-SUM(AK101,AM101,AN101)*'Allocation Detail'!$H$13/12,2),0)</f>
        <v>0</v>
      </c>
      <c r="AS101" s="44">
        <v>0</v>
      </c>
      <c r="AT101" s="30">
        <v>0</v>
      </c>
      <c r="AU101" s="32">
        <v>0</v>
      </c>
      <c r="AV101" s="31">
        <f t="shared" si="184"/>
        <v>0</v>
      </c>
      <c r="AW101" s="31">
        <f t="shared" si="185"/>
        <v>0</v>
      </c>
      <c r="AX101" s="31">
        <f>IFERROR(AY101*('Allocation Detail'!#REF!/'Allocation Detail'!#REF!),0)</f>
        <v>0</v>
      </c>
      <c r="AY101" s="30">
        <f t="shared" si="206"/>
        <v>0</v>
      </c>
      <c r="AZ101" s="32">
        <f t="shared" si="214"/>
        <v>0</v>
      </c>
    </row>
    <row r="102" spans="5:52" x14ac:dyDescent="0.2">
      <c r="E102" s="9"/>
      <c r="F102" s="40">
        <f t="shared" si="187"/>
        <v>100</v>
      </c>
      <c r="G102" s="41">
        <f t="shared" si="188"/>
        <v>99</v>
      </c>
      <c r="H102" s="29">
        <f t="shared" si="207"/>
        <v>0</v>
      </c>
      <c r="I102" s="31">
        <f t="shared" si="208"/>
        <v>0</v>
      </c>
      <c r="J102" s="31">
        <f t="shared" si="197"/>
        <v>0</v>
      </c>
      <c r="K102" s="29">
        <f t="shared" si="209"/>
        <v>0</v>
      </c>
      <c r="L102" s="153">
        <f t="shared" si="198"/>
        <v>0</v>
      </c>
      <c r="M102" s="44">
        <f>IFERROR(ROUND(-SUM(H102,L102)*'Allocation Detail'!$E$13/12,2),0)</f>
        <v>0</v>
      </c>
      <c r="N102" s="30">
        <f>IFERROR(ROUND(-SUM(I102,J102,K102)*'Allocation Detail'!$E$13/12,2),0)</f>
        <v>0</v>
      </c>
      <c r="O102" s="44">
        <f t="shared" si="189"/>
        <v>0</v>
      </c>
      <c r="P102" s="30">
        <f t="shared" si="190"/>
        <v>0</v>
      </c>
      <c r="Q102" s="31">
        <f t="shared" si="191"/>
        <v>0</v>
      </c>
      <c r="R102" s="29">
        <f t="shared" si="174"/>
        <v>0</v>
      </c>
      <c r="S102" s="31">
        <f t="shared" si="175"/>
        <v>0</v>
      </c>
      <c r="T102" s="31">
        <f>IFERROR(U102*('Allocation Detail'!#REF!/'Allocation Detail'!#REF!),0)</f>
        <v>0</v>
      </c>
      <c r="U102" s="30">
        <f t="shared" si="199"/>
        <v>0</v>
      </c>
      <c r="V102" s="133">
        <f t="shared" si="210"/>
        <v>0</v>
      </c>
      <c r="W102" s="62" t="e">
        <f t="shared" si="177"/>
        <v>#DIV/0!</v>
      </c>
      <c r="Y102" s="74">
        <f t="shared" si="215"/>
        <v>100</v>
      </c>
      <c r="Z102" s="75">
        <f t="shared" si="215"/>
        <v>99</v>
      </c>
      <c r="AA102" s="76">
        <f t="shared" si="193"/>
        <v>0</v>
      </c>
      <c r="AB102" s="76">
        <f t="shared" si="200"/>
        <v>0</v>
      </c>
      <c r="AC102" s="76">
        <f t="shared" si="178"/>
        <v>0</v>
      </c>
      <c r="AD102" s="76">
        <f t="shared" si="201"/>
        <v>0</v>
      </c>
      <c r="AE102" s="77">
        <f t="shared" si="179"/>
        <v>0</v>
      </c>
      <c r="AF102" s="1">
        <f t="shared" si="180"/>
        <v>0</v>
      </c>
      <c r="AH102" s="40">
        <f t="shared" si="216"/>
        <v>100</v>
      </c>
      <c r="AI102" s="41">
        <f t="shared" si="216"/>
        <v>99</v>
      </c>
      <c r="AJ102" s="29">
        <f t="shared" si="211"/>
        <v>0</v>
      </c>
      <c r="AK102" s="31">
        <f t="shared" si="212"/>
        <v>0</v>
      </c>
      <c r="AL102" s="32">
        <f t="shared" si="202"/>
        <v>0</v>
      </c>
      <c r="AM102" s="31">
        <f t="shared" si="203"/>
        <v>0</v>
      </c>
      <c r="AN102" s="29">
        <f t="shared" si="213"/>
        <v>0</v>
      </c>
      <c r="AO102" s="31">
        <f t="shared" si="204"/>
        <v>0</v>
      </c>
      <c r="AP102" s="30">
        <f t="shared" si="205"/>
        <v>0</v>
      </c>
      <c r="AQ102" s="44">
        <f>IFERROR(ROUND(-SUM(AJ102,AO102)*'Allocation Detail'!$E$13/12,2),0)</f>
        <v>0</v>
      </c>
      <c r="AR102" s="162">
        <f>IFERROR(ROUND(-SUM(AK102,AM102,AN102)*'Allocation Detail'!$H$13/12,2),0)</f>
        <v>0</v>
      </c>
      <c r="AS102" s="44">
        <v>0</v>
      </c>
      <c r="AT102" s="30">
        <v>0</v>
      </c>
      <c r="AU102" s="32">
        <v>0</v>
      </c>
      <c r="AV102" s="31">
        <f t="shared" si="184"/>
        <v>0</v>
      </c>
      <c r="AW102" s="31">
        <f t="shared" si="185"/>
        <v>0</v>
      </c>
      <c r="AX102" s="31">
        <f>IFERROR(AY102*('Allocation Detail'!#REF!/'Allocation Detail'!#REF!),0)</f>
        <v>0</v>
      </c>
      <c r="AY102" s="30">
        <f t="shared" si="206"/>
        <v>0</v>
      </c>
      <c r="AZ102" s="32">
        <f t="shared" si="214"/>
        <v>0</v>
      </c>
    </row>
    <row r="103" spans="5:52" x14ac:dyDescent="0.2">
      <c r="E103" s="9"/>
      <c r="F103" s="40">
        <f t="shared" si="187"/>
        <v>101</v>
      </c>
      <c r="G103" s="41">
        <f t="shared" si="188"/>
        <v>100</v>
      </c>
      <c r="H103" s="29">
        <f t="shared" si="207"/>
        <v>0</v>
      </c>
      <c r="I103" s="31">
        <f t="shared" si="208"/>
        <v>0</v>
      </c>
      <c r="J103" s="31">
        <f t="shared" si="197"/>
        <v>0</v>
      </c>
      <c r="K103" s="29">
        <f t="shared" si="209"/>
        <v>0</v>
      </c>
      <c r="L103" s="153">
        <f t="shared" si="198"/>
        <v>0</v>
      </c>
      <c r="M103" s="44">
        <f>IFERROR(ROUND(-SUM(H103,L103)*'Allocation Detail'!$E$13/12,2),0)</f>
        <v>0</v>
      </c>
      <c r="N103" s="30">
        <f>IFERROR(ROUND(-SUM(I103,J103,K103)*'Allocation Detail'!$E$13/12,2),0)</f>
        <v>0</v>
      </c>
      <c r="O103" s="44">
        <f t="shared" si="189"/>
        <v>0</v>
      </c>
      <c r="P103" s="30">
        <f t="shared" si="190"/>
        <v>0</v>
      </c>
      <c r="Q103" s="31">
        <f t="shared" si="191"/>
        <v>0</v>
      </c>
      <c r="R103" s="29">
        <f t="shared" si="174"/>
        <v>0</v>
      </c>
      <c r="S103" s="31">
        <f t="shared" si="175"/>
        <v>0</v>
      </c>
      <c r="T103" s="31">
        <f>IFERROR(U103*('Allocation Detail'!#REF!/'Allocation Detail'!#REF!),0)</f>
        <v>0</v>
      </c>
      <c r="U103" s="30">
        <f t="shared" si="199"/>
        <v>0</v>
      </c>
      <c r="V103" s="133">
        <f t="shared" si="210"/>
        <v>0</v>
      </c>
      <c r="W103" s="62" t="e">
        <f t="shared" si="177"/>
        <v>#DIV/0!</v>
      </c>
      <c r="Y103" s="74">
        <f t="shared" si="215"/>
        <v>101</v>
      </c>
      <c r="Z103" s="75">
        <f t="shared" si="215"/>
        <v>100</v>
      </c>
      <c r="AA103" s="76">
        <f t="shared" si="193"/>
        <v>0</v>
      </c>
      <c r="AB103" s="76">
        <f t="shared" si="200"/>
        <v>0</v>
      </c>
      <c r="AC103" s="76">
        <f t="shared" si="178"/>
        <v>0</v>
      </c>
      <c r="AD103" s="76">
        <f t="shared" si="201"/>
        <v>0</v>
      </c>
      <c r="AE103" s="77">
        <f t="shared" si="179"/>
        <v>0</v>
      </c>
      <c r="AF103" s="1">
        <f t="shared" si="180"/>
        <v>0</v>
      </c>
      <c r="AH103" s="40">
        <f t="shared" si="216"/>
        <v>101</v>
      </c>
      <c r="AI103" s="41">
        <f t="shared" si="216"/>
        <v>100</v>
      </c>
      <c r="AJ103" s="29">
        <f t="shared" si="211"/>
        <v>0</v>
      </c>
      <c r="AK103" s="31">
        <f t="shared" si="212"/>
        <v>0</v>
      </c>
      <c r="AL103" s="32">
        <f t="shared" si="202"/>
        <v>0</v>
      </c>
      <c r="AM103" s="31">
        <f t="shared" si="203"/>
        <v>0</v>
      </c>
      <c r="AN103" s="29">
        <f t="shared" si="213"/>
        <v>0</v>
      </c>
      <c r="AO103" s="31">
        <f t="shared" si="204"/>
        <v>0</v>
      </c>
      <c r="AP103" s="30">
        <f t="shared" si="205"/>
        <v>0</v>
      </c>
      <c r="AQ103" s="44">
        <f>IFERROR(ROUND(-SUM(AJ103,AO103)*'Allocation Detail'!$E$13/12,2),0)</f>
        <v>0</v>
      </c>
      <c r="AR103" s="162">
        <f>IFERROR(ROUND(-SUM(AK103,AM103,AN103)*'Allocation Detail'!$H$13/12,2),0)</f>
        <v>0</v>
      </c>
      <c r="AS103" s="44">
        <v>0</v>
      </c>
      <c r="AT103" s="30">
        <v>0</v>
      </c>
      <c r="AU103" s="32">
        <v>0</v>
      </c>
      <c r="AV103" s="31">
        <f t="shared" si="184"/>
        <v>0</v>
      </c>
      <c r="AW103" s="31">
        <f t="shared" si="185"/>
        <v>0</v>
      </c>
      <c r="AX103" s="31">
        <f>IFERROR(AY103*('Allocation Detail'!#REF!/'Allocation Detail'!#REF!),0)</f>
        <v>0</v>
      </c>
      <c r="AY103" s="30">
        <f t="shared" si="206"/>
        <v>0</v>
      </c>
      <c r="AZ103" s="32">
        <f t="shared" si="214"/>
        <v>0</v>
      </c>
    </row>
    <row r="104" spans="5:52" x14ac:dyDescent="0.2">
      <c r="E104" s="9"/>
      <c r="F104" s="40">
        <f t="shared" si="187"/>
        <v>102</v>
      </c>
      <c r="G104" s="41">
        <f t="shared" si="188"/>
        <v>101</v>
      </c>
      <c r="H104" s="29">
        <f t="shared" si="207"/>
        <v>0</v>
      </c>
      <c r="I104" s="31">
        <f t="shared" si="208"/>
        <v>0</v>
      </c>
      <c r="J104" s="31">
        <f t="shared" si="197"/>
        <v>0</v>
      </c>
      <c r="K104" s="29">
        <f t="shared" si="209"/>
        <v>0</v>
      </c>
      <c r="L104" s="153">
        <f t="shared" si="198"/>
        <v>0</v>
      </c>
      <c r="M104" s="44">
        <f>IFERROR(ROUND(-SUM(H104,L104)*'Allocation Detail'!$E$13/12,2),0)</f>
        <v>0</v>
      </c>
      <c r="N104" s="30">
        <f>IFERROR(ROUND(-SUM(I104,J104,K104)*'Allocation Detail'!$E$13/12,2),0)</f>
        <v>0</v>
      </c>
      <c r="O104" s="44">
        <f t="shared" si="189"/>
        <v>0</v>
      </c>
      <c r="P104" s="30">
        <f t="shared" si="190"/>
        <v>0</v>
      </c>
      <c r="Q104" s="31">
        <f t="shared" si="191"/>
        <v>0</v>
      </c>
      <c r="R104" s="29">
        <f t="shared" si="174"/>
        <v>0</v>
      </c>
      <c r="S104" s="31">
        <f t="shared" si="175"/>
        <v>0</v>
      </c>
      <c r="T104" s="31">
        <f>IFERROR(U104*('Allocation Detail'!#REF!/'Allocation Detail'!#REF!),0)</f>
        <v>0</v>
      </c>
      <c r="U104" s="30">
        <f t="shared" si="199"/>
        <v>0</v>
      </c>
      <c r="V104" s="133">
        <f t="shared" si="210"/>
        <v>0</v>
      </c>
      <c r="W104" s="62" t="e">
        <f t="shared" si="177"/>
        <v>#DIV/0!</v>
      </c>
      <c r="Y104" s="74">
        <f t="shared" si="215"/>
        <v>102</v>
      </c>
      <c r="Z104" s="75">
        <f t="shared" si="215"/>
        <v>101</v>
      </c>
      <c r="AA104" s="76">
        <f t="shared" si="193"/>
        <v>0</v>
      </c>
      <c r="AB104" s="76">
        <f t="shared" si="200"/>
        <v>0</v>
      </c>
      <c r="AC104" s="76">
        <f t="shared" si="178"/>
        <v>0</v>
      </c>
      <c r="AD104" s="76">
        <f t="shared" si="201"/>
        <v>0</v>
      </c>
      <c r="AE104" s="77">
        <f t="shared" si="179"/>
        <v>0</v>
      </c>
      <c r="AF104" s="1">
        <f t="shared" si="180"/>
        <v>0</v>
      </c>
      <c r="AH104" s="40">
        <f t="shared" si="216"/>
        <v>102</v>
      </c>
      <c r="AI104" s="41">
        <f t="shared" si="216"/>
        <v>101</v>
      </c>
      <c r="AJ104" s="29">
        <f t="shared" si="211"/>
        <v>0</v>
      </c>
      <c r="AK104" s="31">
        <f t="shared" si="212"/>
        <v>0</v>
      </c>
      <c r="AL104" s="32">
        <f t="shared" si="202"/>
        <v>0</v>
      </c>
      <c r="AM104" s="31">
        <f t="shared" si="203"/>
        <v>0</v>
      </c>
      <c r="AN104" s="29">
        <f t="shared" si="213"/>
        <v>0</v>
      </c>
      <c r="AO104" s="31">
        <f t="shared" si="204"/>
        <v>0</v>
      </c>
      <c r="AP104" s="30">
        <f t="shared" si="205"/>
        <v>0</v>
      </c>
      <c r="AQ104" s="44">
        <f>IFERROR(ROUND(-SUM(AJ104,AO104)*'Allocation Detail'!$E$13/12,2),0)</f>
        <v>0</v>
      </c>
      <c r="AR104" s="162">
        <f>IFERROR(ROUND(-SUM(AK104,AM104,AN104)*'Allocation Detail'!$H$13/12,2),0)</f>
        <v>0</v>
      </c>
      <c r="AS104" s="44">
        <v>0</v>
      </c>
      <c r="AT104" s="30">
        <v>0</v>
      </c>
      <c r="AU104" s="32">
        <v>0</v>
      </c>
      <c r="AV104" s="31">
        <f t="shared" si="184"/>
        <v>0</v>
      </c>
      <c r="AW104" s="31">
        <f t="shared" si="185"/>
        <v>0</v>
      </c>
      <c r="AX104" s="31">
        <f>IFERROR(AY104*('Allocation Detail'!#REF!/'Allocation Detail'!#REF!),0)</f>
        <v>0</v>
      </c>
      <c r="AY104" s="30">
        <f t="shared" si="206"/>
        <v>0</v>
      </c>
      <c r="AZ104" s="32">
        <f t="shared" si="214"/>
        <v>0</v>
      </c>
    </row>
    <row r="105" spans="5:52" x14ac:dyDescent="0.2">
      <c r="E105" s="9"/>
      <c r="F105" s="40">
        <f t="shared" si="187"/>
        <v>103</v>
      </c>
      <c r="G105" s="41">
        <f t="shared" si="188"/>
        <v>102</v>
      </c>
      <c r="H105" s="29">
        <f t="shared" si="207"/>
        <v>0</v>
      </c>
      <c r="I105" s="31">
        <f t="shared" si="208"/>
        <v>0</v>
      </c>
      <c r="J105" s="31">
        <f t="shared" si="197"/>
        <v>0</v>
      </c>
      <c r="K105" s="29">
        <f t="shared" si="209"/>
        <v>0</v>
      </c>
      <c r="L105" s="153">
        <f t="shared" si="198"/>
        <v>0</v>
      </c>
      <c r="M105" s="44">
        <f>IFERROR(ROUND(-SUM(H105,L105)*'Allocation Detail'!$E$13/12,2),0)</f>
        <v>0</v>
      </c>
      <c r="N105" s="30">
        <f>IFERROR(ROUND(-SUM(I105,J105,K105)*'Allocation Detail'!$E$13/12,2),0)</f>
        <v>0</v>
      </c>
      <c r="O105" s="44">
        <f t="shared" si="189"/>
        <v>0</v>
      </c>
      <c r="P105" s="30">
        <f t="shared" si="190"/>
        <v>0</v>
      </c>
      <c r="Q105" s="31">
        <f t="shared" si="191"/>
        <v>0</v>
      </c>
      <c r="R105" s="29">
        <f t="shared" si="174"/>
        <v>0</v>
      </c>
      <c r="S105" s="31">
        <f t="shared" si="175"/>
        <v>0</v>
      </c>
      <c r="T105" s="31">
        <f>IFERROR(U105*('Allocation Detail'!#REF!/'Allocation Detail'!#REF!),0)</f>
        <v>0</v>
      </c>
      <c r="U105" s="30">
        <f t="shared" si="199"/>
        <v>0</v>
      </c>
      <c r="V105" s="133">
        <f t="shared" si="210"/>
        <v>0</v>
      </c>
      <c r="W105" s="62" t="e">
        <f t="shared" si="177"/>
        <v>#DIV/0!</v>
      </c>
      <c r="Y105" s="74">
        <f t="shared" si="215"/>
        <v>103</v>
      </c>
      <c r="Z105" s="75">
        <f t="shared" si="215"/>
        <v>102</v>
      </c>
      <c r="AA105" s="76">
        <f t="shared" si="193"/>
        <v>0</v>
      </c>
      <c r="AB105" s="76">
        <f t="shared" si="200"/>
        <v>0</v>
      </c>
      <c r="AC105" s="76">
        <f t="shared" si="178"/>
        <v>0</v>
      </c>
      <c r="AD105" s="76">
        <f t="shared" si="201"/>
        <v>0</v>
      </c>
      <c r="AE105" s="77">
        <f t="shared" si="179"/>
        <v>0</v>
      </c>
      <c r="AF105" s="1">
        <f t="shared" si="180"/>
        <v>0</v>
      </c>
      <c r="AH105" s="40">
        <f t="shared" si="216"/>
        <v>103</v>
      </c>
      <c r="AI105" s="41">
        <f t="shared" si="216"/>
        <v>102</v>
      </c>
      <c r="AJ105" s="29">
        <f t="shared" si="211"/>
        <v>0</v>
      </c>
      <c r="AK105" s="31">
        <f t="shared" si="212"/>
        <v>0</v>
      </c>
      <c r="AL105" s="32">
        <f t="shared" si="202"/>
        <v>0</v>
      </c>
      <c r="AM105" s="31">
        <f t="shared" si="203"/>
        <v>0</v>
      </c>
      <c r="AN105" s="29">
        <f t="shared" si="213"/>
        <v>0</v>
      </c>
      <c r="AO105" s="31">
        <f t="shared" si="204"/>
        <v>0</v>
      </c>
      <c r="AP105" s="30">
        <f t="shared" si="205"/>
        <v>0</v>
      </c>
      <c r="AQ105" s="44">
        <f>IFERROR(ROUND(-SUM(AJ105,AO105)*'Allocation Detail'!$E$13/12,2),0)</f>
        <v>0</v>
      </c>
      <c r="AR105" s="162">
        <f>IFERROR(ROUND(-SUM(AK105,AM105,AN105)*'Allocation Detail'!$H$13/12,2),0)</f>
        <v>0</v>
      </c>
      <c r="AS105" s="44">
        <v>0</v>
      </c>
      <c r="AT105" s="30">
        <v>0</v>
      </c>
      <c r="AU105" s="32">
        <v>0</v>
      </c>
      <c r="AV105" s="31">
        <f t="shared" si="184"/>
        <v>0</v>
      </c>
      <c r="AW105" s="31">
        <f t="shared" si="185"/>
        <v>0</v>
      </c>
      <c r="AX105" s="31">
        <f>IFERROR(AY105*('Allocation Detail'!#REF!/'Allocation Detail'!#REF!),0)</f>
        <v>0</v>
      </c>
      <c r="AY105" s="30">
        <f t="shared" si="206"/>
        <v>0</v>
      </c>
      <c r="AZ105" s="32">
        <f t="shared" si="214"/>
        <v>0</v>
      </c>
    </row>
    <row r="106" spans="5:52" x14ac:dyDescent="0.2">
      <c r="E106" s="9"/>
      <c r="F106" s="40">
        <f t="shared" si="187"/>
        <v>104</v>
      </c>
      <c r="G106" s="41">
        <f t="shared" si="188"/>
        <v>103</v>
      </c>
      <c r="H106" s="29">
        <f t="shared" si="207"/>
        <v>0</v>
      </c>
      <c r="I106" s="31">
        <f t="shared" si="208"/>
        <v>0</v>
      </c>
      <c r="J106" s="31">
        <f t="shared" si="197"/>
        <v>0</v>
      </c>
      <c r="K106" s="29">
        <f t="shared" si="209"/>
        <v>0</v>
      </c>
      <c r="L106" s="153">
        <f t="shared" si="198"/>
        <v>0</v>
      </c>
      <c r="M106" s="44">
        <f>IFERROR(ROUND(-SUM(H106,L106)*'Allocation Detail'!$E$13/12,2),0)</f>
        <v>0</v>
      </c>
      <c r="N106" s="30">
        <f>IFERROR(ROUND(-SUM(I106,J106,K106)*'Allocation Detail'!$E$13/12,2),0)</f>
        <v>0</v>
      </c>
      <c r="O106" s="44">
        <f t="shared" si="189"/>
        <v>0</v>
      </c>
      <c r="P106" s="30">
        <f t="shared" si="190"/>
        <v>0</v>
      </c>
      <c r="Q106" s="31">
        <f t="shared" si="191"/>
        <v>0</v>
      </c>
      <c r="R106" s="29">
        <f t="shared" si="174"/>
        <v>0</v>
      </c>
      <c r="S106" s="31">
        <f t="shared" si="175"/>
        <v>0</v>
      </c>
      <c r="T106" s="31">
        <f>IFERROR(U106*('Allocation Detail'!#REF!/'Allocation Detail'!#REF!),0)</f>
        <v>0</v>
      </c>
      <c r="U106" s="30">
        <f t="shared" si="199"/>
        <v>0</v>
      </c>
      <c r="V106" s="133">
        <f t="shared" si="210"/>
        <v>0</v>
      </c>
      <c r="W106" s="62" t="e">
        <f t="shared" si="177"/>
        <v>#DIV/0!</v>
      </c>
      <c r="Y106" s="74">
        <f t="shared" si="215"/>
        <v>104</v>
      </c>
      <c r="Z106" s="75">
        <f t="shared" si="215"/>
        <v>103</v>
      </c>
      <c r="AA106" s="76">
        <f t="shared" si="193"/>
        <v>0</v>
      </c>
      <c r="AB106" s="76">
        <f t="shared" si="200"/>
        <v>0</v>
      </c>
      <c r="AC106" s="76">
        <f t="shared" si="178"/>
        <v>0</v>
      </c>
      <c r="AD106" s="76">
        <f t="shared" si="201"/>
        <v>0</v>
      </c>
      <c r="AE106" s="77">
        <f t="shared" si="179"/>
        <v>0</v>
      </c>
      <c r="AF106" s="1">
        <f t="shared" si="180"/>
        <v>0</v>
      </c>
      <c r="AH106" s="40">
        <f t="shared" si="216"/>
        <v>104</v>
      </c>
      <c r="AI106" s="41">
        <f t="shared" si="216"/>
        <v>103</v>
      </c>
      <c r="AJ106" s="29">
        <f t="shared" si="211"/>
        <v>0</v>
      </c>
      <c r="AK106" s="31">
        <f t="shared" si="212"/>
        <v>0</v>
      </c>
      <c r="AL106" s="32">
        <f t="shared" si="202"/>
        <v>0</v>
      </c>
      <c r="AM106" s="31">
        <f t="shared" si="203"/>
        <v>0</v>
      </c>
      <c r="AN106" s="29">
        <f t="shared" si="213"/>
        <v>0</v>
      </c>
      <c r="AO106" s="31">
        <f t="shared" si="204"/>
        <v>0</v>
      </c>
      <c r="AP106" s="30">
        <f t="shared" si="205"/>
        <v>0</v>
      </c>
      <c r="AQ106" s="44">
        <f>IFERROR(ROUND(-SUM(AJ106,AO106)*'Allocation Detail'!$E$13/12,2),0)</f>
        <v>0</v>
      </c>
      <c r="AR106" s="162">
        <f>IFERROR(ROUND(-SUM(AK106,AM106,AN106)*'Allocation Detail'!$H$13/12,2),0)</f>
        <v>0</v>
      </c>
      <c r="AS106" s="44">
        <v>0</v>
      </c>
      <c r="AT106" s="30">
        <v>0</v>
      </c>
      <c r="AU106" s="32">
        <v>0</v>
      </c>
      <c r="AV106" s="31">
        <f t="shared" si="184"/>
        <v>0</v>
      </c>
      <c r="AW106" s="31">
        <f t="shared" si="185"/>
        <v>0</v>
      </c>
      <c r="AX106" s="31">
        <f>IFERROR(AY106*('Allocation Detail'!#REF!/'Allocation Detail'!#REF!),0)</f>
        <v>0</v>
      </c>
      <c r="AY106" s="30">
        <f t="shared" si="206"/>
        <v>0</v>
      </c>
      <c r="AZ106" s="32">
        <f t="shared" si="214"/>
        <v>0</v>
      </c>
    </row>
    <row r="107" spans="5:52" x14ac:dyDescent="0.2">
      <c r="E107" s="9"/>
      <c r="F107" s="40">
        <f t="shared" si="187"/>
        <v>105</v>
      </c>
      <c r="G107" s="41">
        <f t="shared" si="188"/>
        <v>104</v>
      </c>
      <c r="H107" s="29">
        <f t="shared" si="207"/>
        <v>0</v>
      </c>
      <c r="I107" s="31">
        <f t="shared" si="208"/>
        <v>0</v>
      </c>
      <c r="J107" s="31">
        <f t="shared" si="197"/>
        <v>0</v>
      </c>
      <c r="K107" s="29">
        <f t="shared" si="209"/>
        <v>0</v>
      </c>
      <c r="L107" s="153">
        <f t="shared" si="198"/>
        <v>0</v>
      </c>
      <c r="M107" s="44">
        <f>IFERROR(ROUND(-SUM(H107,L107)*'Allocation Detail'!$E$13/12,2),0)</f>
        <v>0</v>
      </c>
      <c r="N107" s="30">
        <f>IFERROR(ROUND(-SUM(I107,J107,K107)*'Allocation Detail'!$E$13/12,2),0)</f>
        <v>0</v>
      </c>
      <c r="O107" s="44">
        <f t="shared" si="189"/>
        <v>0</v>
      </c>
      <c r="P107" s="30">
        <f t="shared" si="190"/>
        <v>0</v>
      </c>
      <c r="Q107" s="31">
        <f t="shared" si="191"/>
        <v>0</v>
      </c>
      <c r="R107" s="29">
        <f t="shared" si="174"/>
        <v>0</v>
      </c>
      <c r="S107" s="31">
        <f t="shared" si="175"/>
        <v>0</v>
      </c>
      <c r="T107" s="31">
        <f>IFERROR(U107*('Allocation Detail'!#REF!/'Allocation Detail'!#REF!),0)</f>
        <v>0</v>
      </c>
      <c r="U107" s="30">
        <f t="shared" si="199"/>
        <v>0</v>
      </c>
      <c r="V107" s="133">
        <f t="shared" si="210"/>
        <v>0</v>
      </c>
      <c r="W107" s="62" t="e">
        <f t="shared" si="177"/>
        <v>#DIV/0!</v>
      </c>
      <c r="Y107" s="74">
        <f t="shared" si="215"/>
        <v>105</v>
      </c>
      <c r="Z107" s="75">
        <f t="shared" si="215"/>
        <v>104</v>
      </c>
      <c r="AA107" s="76">
        <f t="shared" si="193"/>
        <v>0</v>
      </c>
      <c r="AB107" s="76">
        <f t="shared" si="200"/>
        <v>0</v>
      </c>
      <c r="AC107" s="76">
        <f t="shared" si="178"/>
        <v>0</v>
      </c>
      <c r="AD107" s="76">
        <f t="shared" si="201"/>
        <v>0</v>
      </c>
      <c r="AE107" s="77">
        <f t="shared" si="179"/>
        <v>0</v>
      </c>
      <c r="AF107" s="1">
        <f t="shared" si="180"/>
        <v>0</v>
      </c>
      <c r="AH107" s="40">
        <f t="shared" si="216"/>
        <v>105</v>
      </c>
      <c r="AI107" s="41">
        <f t="shared" si="216"/>
        <v>104</v>
      </c>
      <c r="AJ107" s="29">
        <f t="shared" si="211"/>
        <v>0</v>
      </c>
      <c r="AK107" s="31">
        <f t="shared" si="212"/>
        <v>0</v>
      </c>
      <c r="AL107" s="32">
        <f t="shared" si="202"/>
        <v>0</v>
      </c>
      <c r="AM107" s="31">
        <f t="shared" si="203"/>
        <v>0</v>
      </c>
      <c r="AN107" s="29">
        <f t="shared" si="213"/>
        <v>0</v>
      </c>
      <c r="AO107" s="31">
        <f t="shared" si="204"/>
        <v>0</v>
      </c>
      <c r="AP107" s="30">
        <f t="shared" si="205"/>
        <v>0</v>
      </c>
      <c r="AQ107" s="44">
        <f>IFERROR(ROUND(-SUM(AJ107,AO107)*'Allocation Detail'!$E$13/12,2),0)</f>
        <v>0</v>
      </c>
      <c r="AR107" s="162">
        <f>IFERROR(ROUND(-SUM(AK107,AM107,AN107)*'Allocation Detail'!$H$13/12,2),0)</f>
        <v>0</v>
      </c>
      <c r="AS107" s="44">
        <v>0</v>
      </c>
      <c r="AT107" s="30">
        <v>0</v>
      </c>
      <c r="AU107" s="32">
        <v>0</v>
      </c>
      <c r="AV107" s="31">
        <f t="shared" si="184"/>
        <v>0</v>
      </c>
      <c r="AW107" s="31">
        <f t="shared" si="185"/>
        <v>0</v>
      </c>
      <c r="AX107" s="31">
        <f>IFERROR(AY107*('Allocation Detail'!#REF!/'Allocation Detail'!#REF!),0)</f>
        <v>0</v>
      </c>
      <c r="AY107" s="30">
        <f t="shared" si="206"/>
        <v>0</v>
      </c>
      <c r="AZ107" s="32">
        <f t="shared" si="214"/>
        <v>0</v>
      </c>
    </row>
    <row r="108" spans="5:52" x14ac:dyDescent="0.2">
      <c r="E108" s="9"/>
      <c r="F108" s="40">
        <f t="shared" si="187"/>
        <v>106</v>
      </c>
      <c r="G108" s="41">
        <f t="shared" si="188"/>
        <v>105</v>
      </c>
      <c r="H108" s="29">
        <f t="shared" si="207"/>
        <v>0</v>
      </c>
      <c r="I108" s="31">
        <f t="shared" si="208"/>
        <v>0</v>
      </c>
      <c r="J108" s="31">
        <f t="shared" si="197"/>
        <v>0</v>
      </c>
      <c r="K108" s="29">
        <f t="shared" si="209"/>
        <v>0</v>
      </c>
      <c r="L108" s="153">
        <f t="shared" si="198"/>
        <v>0</v>
      </c>
      <c r="M108" s="44">
        <f>IFERROR(ROUND(-SUM(H108,L108)*'Allocation Detail'!$E$13/12,2),0)</f>
        <v>0</v>
      </c>
      <c r="N108" s="30">
        <f>IFERROR(ROUND(-SUM(I108,J108,K108)*'Allocation Detail'!$E$13/12,2),0)</f>
        <v>0</v>
      </c>
      <c r="O108" s="44">
        <f t="shared" si="189"/>
        <v>0</v>
      </c>
      <c r="P108" s="30">
        <f t="shared" si="190"/>
        <v>0</v>
      </c>
      <c r="Q108" s="31">
        <f t="shared" si="191"/>
        <v>0</v>
      </c>
      <c r="R108" s="29">
        <f t="shared" si="174"/>
        <v>0</v>
      </c>
      <c r="S108" s="31">
        <f t="shared" si="175"/>
        <v>0</v>
      </c>
      <c r="T108" s="31">
        <f>IFERROR(U108*('Allocation Detail'!#REF!/'Allocation Detail'!#REF!),0)</f>
        <v>0</v>
      </c>
      <c r="U108" s="30">
        <f t="shared" si="199"/>
        <v>0</v>
      </c>
      <c r="V108" s="133">
        <f t="shared" si="210"/>
        <v>0</v>
      </c>
      <c r="W108" s="62" t="e">
        <f t="shared" si="177"/>
        <v>#DIV/0!</v>
      </c>
      <c r="Y108" s="74">
        <f t="shared" si="215"/>
        <v>106</v>
      </c>
      <c r="Z108" s="75">
        <f t="shared" si="215"/>
        <v>105</v>
      </c>
      <c r="AA108" s="76">
        <f t="shared" si="193"/>
        <v>0</v>
      </c>
      <c r="AB108" s="76">
        <f t="shared" si="200"/>
        <v>0</v>
      </c>
      <c r="AC108" s="76">
        <f t="shared" si="178"/>
        <v>0</v>
      </c>
      <c r="AD108" s="76">
        <f t="shared" si="201"/>
        <v>0</v>
      </c>
      <c r="AE108" s="77">
        <f t="shared" si="179"/>
        <v>0</v>
      </c>
      <c r="AF108" s="1">
        <f t="shared" si="180"/>
        <v>0</v>
      </c>
      <c r="AH108" s="40">
        <f t="shared" si="216"/>
        <v>106</v>
      </c>
      <c r="AI108" s="41">
        <f t="shared" si="216"/>
        <v>105</v>
      </c>
      <c r="AJ108" s="29">
        <f t="shared" si="211"/>
        <v>0</v>
      </c>
      <c r="AK108" s="31">
        <f t="shared" si="212"/>
        <v>0</v>
      </c>
      <c r="AL108" s="32">
        <f t="shared" si="202"/>
        <v>0</v>
      </c>
      <c r="AM108" s="31">
        <f t="shared" si="203"/>
        <v>0</v>
      </c>
      <c r="AN108" s="29">
        <f t="shared" si="213"/>
        <v>0</v>
      </c>
      <c r="AO108" s="31">
        <f t="shared" si="204"/>
        <v>0</v>
      </c>
      <c r="AP108" s="30">
        <f t="shared" si="205"/>
        <v>0</v>
      </c>
      <c r="AQ108" s="44">
        <f>IFERROR(ROUND(-SUM(AJ108,AO108)*'Allocation Detail'!$E$13/12,2),0)</f>
        <v>0</v>
      </c>
      <c r="AR108" s="162">
        <f>IFERROR(ROUND(-SUM(AK108,AM108,AN108)*'Allocation Detail'!$H$13/12,2),0)</f>
        <v>0</v>
      </c>
      <c r="AS108" s="44">
        <v>0</v>
      </c>
      <c r="AT108" s="30">
        <v>0</v>
      </c>
      <c r="AU108" s="32">
        <v>0</v>
      </c>
      <c r="AV108" s="31">
        <f t="shared" si="184"/>
        <v>0</v>
      </c>
      <c r="AW108" s="31">
        <f t="shared" si="185"/>
        <v>0</v>
      </c>
      <c r="AX108" s="31">
        <f>IFERROR(AY108*('Allocation Detail'!#REF!/'Allocation Detail'!#REF!),0)</f>
        <v>0</v>
      </c>
      <c r="AY108" s="30">
        <f t="shared" si="206"/>
        <v>0</v>
      </c>
      <c r="AZ108" s="32">
        <f t="shared" si="214"/>
        <v>0</v>
      </c>
    </row>
    <row r="109" spans="5:52" x14ac:dyDescent="0.2">
      <c r="E109" s="9"/>
      <c r="F109" s="40">
        <f t="shared" si="187"/>
        <v>107</v>
      </c>
      <c r="G109" s="41">
        <f t="shared" si="188"/>
        <v>106</v>
      </c>
      <c r="H109" s="29">
        <f t="shared" si="207"/>
        <v>0</v>
      </c>
      <c r="I109" s="31">
        <f t="shared" si="208"/>
        <v>0</v>
      </c>
      <c r="J109" s="31">
        <f t="shared" si="197"/>
        <v>0</v>
      </c>
      <c r="K109" s="29">
        <f t="shared" si="209"/>
        <v>0</v>
      </c>
      <c r="L109" s="153">
        <f t="shared" si="198"/>
        <v>0</v>
      </c>
      <c r="M109" s="44">
        <f>IFERROR(ROUND(-SUM(H109,L109)*'Allocation Detail'!$E$13/12,2),0)</f>
        <v>0</v>
      </c>
      <c r="N109" s="30">
        <f>IFERROR(ROUND(-SUM(I109,J109,K109)*'Allocation Detail'!$E$13/12,2),0)</f>
        <v>0</v>
      </c>
      <c r="O109" s="44">
        <f t="shared" si="189"/>
        <v>0</v>
      </c>
      <c r="P109" s="30">
        <f t="shared" si="190"/>
        <v>0</v>
      </c>
      <c r="Q109" s="31">
        <f t="shared" si="191"/>
        <v>0</v>
      </c>
      <c r="R109" s="29">
        <f t="shared" si="174"/>
        <v>0</v>
      </c>
      <c r="S109" s="31">
        <f t="shared" si="175"/>
        <v>0</v>
      </c>
      <c r="T109" s="31">
        <f>IFERROR(U109*('Allocation Detail'!#REF!/'Allocation Detail'!#REF!),0)</f>
        <v>0</v>
      </c>
      <c r="U109" s="30">
        <f t="shared" si="199"/>
        <v>0</v>
      </c>
      <c r="V109" s="133">
        <f t="shared" si="210"/>
        <v>0</v>
      </c>
      <c r="W109" s="62" t="e">
        <f t="shared" si="177"/>
        <v>#DIV/0!</v>
      </c>
      <c r="Y109" s="74">
        <f t="shared" si="215"/>
        <v>107</v>
      </c>
      <c r="Z109" s="75">
        <f t="shared" si="215"/>
        <v>106</v>
      </c>
      <c r="AA109" s="76">
        <f t="shared" si="193"/>
        <v>0</v>
      </c>
      <c r="AB109" s="76">
        <f t="shared" si="200"/>
        <v>0</v>
      </c>
      <c r="AC109" s="76">
        <f t="shared" si="178"/>
        <v>0</v>
      </c>
      <c r="AD109" s="76">
        <f t="shared" si="201"/>
        <v>0</v>
      </c>
      <c r="AE109" s="77">
        <f t="shared" si="179"/>
        <v>0</v>
      </c>
      <c r="AF109" s="1">
        <f t="shared" si="180"/>
        <v>0</v>
      </c>
      <c r="AH109" s="40">
        <f t="shared" si="216"/>
        <v>107</v>
      </c>
      <c r="AI109" s="41">
        <f t="shared" si="216"/>
        <v>106</v>
      </c>
      <c r="AJ109" s="29">
        <f t="shared" si="211"/>
        <v>0</v>
      </c>
      <c r="AK109" s="31">
        <f t="shared" si="212"/>
        <v>0</v>
      </c>
      <c r="AL109" s="32">
        <f t="shared" si="202"/>
        <v>0</v>
      </c>
      <c r="AM109" s="31">
        <f t="shared" si="203"/>
        <v>0</v>
      </c>
      <c r="AN109" s="29">
        <f t="shared" si="213"/>
        <v>0</v>
      </c>
      <c r="AO109" s="31">
        <f t="shared" si="204"/>
        <v>0</v>
      </c>
      <c r="AP109" s="30">
        <f t="shared" si="205"/>
        <v>0</v>
      </c>
      <c r="AQ109" s="44">
        <f>IFERROR(ROUND(-SUM(AJ109,AO109)*'Allocation Detail'!$E$13/12,2),0)</f>
        <v>0</v>
      </c>
      <c r="AR109" s="162">
        <f>IFERROR(ROUND(-SUM(AK109,AM109,AN109)*'Allocation Detail'!$H$13/12,2),0)</f>
        <v>0</v>
      </c>
      <c r="AS109" s="44">
        <v>0</v>
      </c>
      <c r="AT109" s="30">
        <v>0</v>
      </c>
      <c r="AU109" s="32">
        <v>0</v>
      </c>
      <c r="AV109" s="31">
        <f t="shared" si="184"/>
        <v>0</v>
      </c>
      <c r="AW109" s="31">
        <f t="shared" si="185"/>
        <v>0</v>
      </c>
      <c r="AX109" s="31">
        <f>IFERROR(AY109*('Allocation Detail'!#REF!/'Allocation Detail'!#REF!),0)</f>
        <v>0</v>
      </c>
      <c r="AY109" s="30">
        <f t="shared" si="206"/>
        <v>0</v>
      </c>
      <c r="AZ109" s="32">
        <f t="shared" si="214"/>
        <v>0</v>
      </c>
    </row>
    <row r="110" spans="5:52" x14ac:dyDescent="0.2">
      <c r="E110" s="9"/>
      <c r="F110" s="40">
        <f t="shared" si="187"/>
        <v>108</v>
      </c>
      <c r="G110" s="41">
        <f t="shared" si="188"/>
        <v>107</v>
      </c>
      <c r="H110" s="29">
        <f t="shared" si="207"/>
        <v>0</v>
      </c>
      <c r="I110" s="31">
        <f t="shared" si="208"/>
        <v>0</v>
      </c>
      <c r="J110" s="31">
        <f t="shared" si="197"/>
        <v>0</v>
      </c>
      <c r="K110" s="29">
        <f t="shared" si="209"/>
        <v>0</v>
      </c>
      <c r="L110" s="153">
        <f t="shared" si="198"/>
        <v>0</v>
      </c>
      <c r="M110" s="44">
        <f>IFERROR(ROUND(-SUM(H110,L110)*'Allocation Detail'!$E$13/12,2),0)</f>
        <v>0</v>
      </c>
      <c r="N110" s="30">
        <f>IFERROR(ROUND(-SUM(I110,J110,K110)*'Allocation Detail'!$E$13/12,2),0)</f>
        <v>0</v>
      </c>
      <c r="O110" s="44">
        <f t="shared" si="189"/>
        <v>0</v>
      </c>
      <c r="P110" s="30">
        <f t="shared" si="190"/>
        <v>0</v>
      </c>
      <c r="Q110" s="31">
        <f t="shared" si="191"/>
        <v>0</v>
      </c>
      <c r="R110" s="29">
        <f t="shared" si="174"/>
        <v>0</v>
      </c>
      <c r="S110" s="31">
        <f t="shared" si="175"/>
        <v>0</v>
      </c>
      <c r="T110" s="31">
        <f>IFERROR(U110*('Allocation Detail'!#REF!/'Allocation Detail'!#REF!),0)</f>
        <v>0</v>
      </c>
      <c r="U110" s="30">
        <f t="shared" si="199"/>
        <v>0</v>
      </c>
      <c r="V110" s="133">
        <f t="shared" si="210"/>
        <v>0</v>
      </c>
      <c r="W110" s="62" t="e">
        <f t="shared" si="177"/>
        <v>#DIV/0!</v>
      </c>
      <c r="Y110" s="74">
        <f t="shared" si="215"/>
        <v>108</v>
      </c>
      <c r="Z110" s="75">
        <f t="shared" si="215"/>
        <v>107</v>
      </c>
      <c r="AA110" s="76">
        <f t="shared" si="193"/>
        <v>0</v>
      </c>
      <c r="AB110" s="76">
        <f t="shared" si="200"/>
        <v>0</v>
      </c>
      <c r="AC110" s="76">
        <f t="shared" si="178"/>
        <v>0</v>
      </c>
      <c r="AD110" s="76">
        <f t="shared" si="201"/>
        <v>0</v>
      </c>
      <c r="AE110" s="77">
        <f t="shared" si="179"/>
        <v>0</v>
      </c>
      <c r="AF110" s="1">
        <f t="shared" si="180"/>
        <v>0</v>
      </c>
      <c r="AH110" s="40">
        <f t="shared" si="216"/>
        <v>108</v>
      </c>
      <c r="AI110" s="41">
        <f t="shared" si="216"/>
        <v>107</v>
      </c>
      <c r="AJ110" s="29">
        <f t="shared" si="211"/>
        <v>0</v>
      </c>
      <c r="AK110" s="31">
        <f t="shared" si="212"/>
        <v>0</v>
      </c>
      <c r="AL110" s="32">
        <f t="shared" si="202"/>
        <v>0</v>
      </c>
      <c r="AM110" s="31">
        <f t="shared" si="203"/>
        <v>0</v>
      </c>
      <c r="AN110" s="29">
        <f t="shared" si="213"/>
        <v>0</v>
      </c>
      <c r="AO110" s="31">
        <f t="shared" si="204"/>
        <v>0</v>
      </c>
      <c r="AP110" s="30">
        <f t="shared" si="205"/>
        <v>0</v>
      </c>
      <c r="AQ110" s="44">
        <f>IFERROR(ROUND(-SUM(AJ110,AO110)*'Allocation Detail'!$E$13/12,2),0)</f>
        <v>0</v>
      </c>
      <c r="AR110" s="162">
        <f>IFERROR(ROUND(-SUM(AK110,AM110,AN110)*'Allocation Detail'!$H$13/12,2),0)</f>
        <v>0</v>
      </c>
      <c r="AS110" s="44">
        <v>0</v>
      </c>
      <c r="AT110" s="30">
        <v>0</v>
      </c>
      <c r="AU110" s="32">
        <v>0</v>
      </c>
      <c r="AV110" s="31">
        <f t="shared" si="184"/>
        <v>0</v>
      </c>
      <c r="AW110" s="31">
        <f t="shared" si="185"/>
        <v>0</v>
      </c>
      <c r="AX110" s="31">
        <f>IFERROR(AY110*('Allocation Detail'!#REF!/'Allocation Detail'!#REF!),0)</f>
        <v>0</v>
      </c>
      <c r="AY110" s="30">
        <f t="shared" si="206"/>
        <v>0</v>
      </c>
      <c r="AZ110" s="32">
        <f t="shared" si="214"/>
        <v>0</v>
      </c>
    </row>
    <row r="111" spans="5:52" x14ac:dyDescent="0.2">
      <c r="E111" s="9"/>
      <c r="F111" s="40">
        <f t="shared" si="187"/>
        <v>109</v>
      </c>
      <c r="G111" s="41">
        <f t="shared" si="188"/>
        <v>108</v>
      </c>
      <c r="H111" s="29">
        <f t="shared" si="207"/>
        <v>0</v>
      </c>
      <c r="I111" s="31">
        <f t="shared" si="208"/>
        <v>0</v>
      </c>
      <c r="J111" s="31">
        <f t="shared" si="197"/>
        <v>0</v>
      </c>
      <c r="K111" s="29">
        <f t="shared" si="209"/>
        <v>0</v>
      </c>
      <c r="L111" s="153">
        <f t="shared" si="198"/>
        <v>0</v>
      </c>
      <c r="M111" s="44">
        <f>IFERROR(ROUND(-SUM(H111,L111)*'Allocation Detail'!$E$13/12,2),0)</f>
        <v>0</v>
      </c>
      <c r="N111" s="30">
        <f>IFERROR(ROUND(-SUM(I111,J111,K111)*'Allocation Detail'!$E$13/12,2),0)</f>
        <v>0</v>
      </c>
      <c r="O111" s="44">
        <f t="shared" si="189"/>
        <v>0</v>
      </c>
      <c r="P111" s="30">
        <f t="shared" si="190"/>
        <v>0</v>
      </c>
      <c r="Q111" s="31">
        <f t="shared" si="191"/>
        <v>0</v>
      </c>
      <c r="R111" s="29">
        <f t="shared" si="174"/>
        <v>0</v>
      </c>
      <c r="S111" s="31">
        <f t="shared" si="175"/>
        <v>0</v>
      </c>
      <c r="T111" s="31">
        <f>IFERROR(U111*('Allocation Detail'!#REF!/'Allocation Detail'!#REF!),0)</f>
        <v>0</v>
      </c>
      <c r="U111" s="30">
        <f t="shared" si="199"/>
        <v>0</v>
      </c>
      <c r="V111" s="133">
        <f t="shared" si="210"/>
        <v>0</v>
      </c>
      <c r="W111" s="62" t="e">
        <f t="shared" si="177"/>
        <v>#DIV/0!</v>
      </c>
      <c r="Y111" s="74">
        <f t="shared" si="215"/>
        <v>109</v>
      </c>
      <c r="Z111" s="75">
        <f t="shared" si="215"/>
        <v>108</v>
      </c>
      <c r="AA111" s="76">
        <f t="shared" si="193"/>
        <v>0</v>
      </c>
      <c r="AB111" s="76">
        <f t="shared" si="200"/>
        <v>0</v>
      </c>
      <c r="AC111" s="76">
        <f t="shared" si="178"/>
        <v>0</v>
      </c>
      <c r="AD111" s="76">
        <f t="shared" si="201"/>
        <v>0</v>
      </c>
      <c r="AE111" s="77">
        <f t="shared" si="179"/>
        <v>0</v>
      </c>
      <c r="AF111" s="1">
        <f t="shared" si="180"/>
        <v>0</v>
      </c>
      <c r="AH111" s="40">
        <f t="shared" si="216"/>
        <v>109</v>
      </c>
      <c r="AI111" s="41">
        <f t="shared" si="216"/>
        <v>108</v>
      </c>
      <c r="AJ111" s="29">
        <f t="shared" si="211"/>
        <v>0</v>
      </c>
      <c r="AK111" s="31">
        <f t="shared" si="212"/>
        <v>0</v>
      </c>
      <c r="AL111" s="32">
        <f t="shared" si="202"/>
        <v>0</v>
      </c>
      <c r="AM111" s="31">
        <f t="shared" si="203"/>
        <v>0</v>
      </c>
      <c r="AN111" s="29">
        <f t="shared" si="213"/>
        <v>0</v>
      </c>
      <c r="AO111" s="31">
        <f t="shared" si="204"/>
        <v>0</v>
      </c>
      <c r="AP111" s="30">
        <f t="shared" si="205"/>
        <v>0</v>
      </c>
      <c r="AQ111" s="44">
        <f>IFERROR(ROUND(-SUM(AJ111,AO111)*'Allocation Detail'!$E$13/12,2),0)</f>
        <v>0</v>
      </c>
      <c r="AR111" s="162">
        <f>IFERROR(ROUND(-SUM(AK111,AM111,AN111)*'Allocation Detail'!$H$13/12,2),0)</f>
        <v>0</v>
      </c>
      <c r="AS111" s="44">
        <v>0</v>
      </c>
      <c r="AT111" s="30">
        <v>0</v>
      </c>
      <c r="AU111" s="32">
        <v>0</v>
      </c>
      <c r="AV111" s="31">
        <f t="shared" si="184"/>
        <v>0</v>
      </c>
      <c r="AW111" s="31">
        <f t="shared" si="185"/>
        <v>0</v>
      </c>
      <c r="AX111" s="31">
        <f>IFERROR(AY111*('Allocation Detail'!#REF!/'Allocation Detail'!#REF!),0)</f>
        <v>0</v>
      </c>
      <c r="AY111" s="30">
        <f t="shared" si="206"/>
        <v>0</v>
      </c>
      <c r="AZ111" s="32">
        <f t="shared" si="214"/>
        <v>0</v>
      </c>
    </row>
    <row r="112" spans="5:52" x14ac:dyDescent="0.2">
      <c r="E112" s="9"/>
      <c r="F112" s="40">
        <f t="shared" si="187"/>
        <v>110</v>
      </c>
      <c r="G112" s="41">
        <f t="shared" si="188"/>
        <v>109</v>
      </c>
      <c r="H112" s="29">
        <f t="shared" si="207"/>
        <v>0</v>
      </c>
      <c r="I112" s="31">
        <f t="shared" si="208"/>
        <v>0</v>
      </c>
      <c r="J112" s="31">
        <f t="shared" si="197"/>
        <v>0</v>
      </c>
      <c r="K112" s="29">
        <f t="shared" si="209"/>
        <v>0</v>
      </c>
      <c r="L112" s="153">
        <f t="shared" si="198"/>
        <v>0</v>
      </c>
      <c r="M112" s="44">
        <f>IFERROR(ROUND(-SUM(H112,L112)*'Allocation Detail'!$E$13/12,2),0)</f>
        <v>0</v>
      </c>
      <c r="N112" s="30">
        <f>IFERROR(ROUND(-SUM(I112,J112,K112)*'Allocation Detail'!$E$13/12,2),0)</f>
        <v>0</v>
      </c>
      <c r="O112" s="44">
        <f t="shared" si="189"/>
        <v>0</v>
      </c>
      <c r="P112" s="30">
        <f t="shared" si="190"/>
        <v>0</v>
      </c>
      <c r="Q112" s="31">
        <f t="shared" si="191"/>
        <v>0</v>
      </c>
      <c r="R112" s="29">
        <f t="shared" si="174"/>
        <v>0</v>
      </c>
      <c r="S112" s="31">
        <f t="shared" si="175"/>
        <v>0</v>
      </c>
      <c r="T112" s="31">
        <f>IFERROR(U112*('Allocation Detail'!#REF!/'Allocation Detail'!#REF!),0)</f>
        <v>0</v>
      </c>
      <c r="U112" s="30">
        <f t="shared" si="199"/>
        <v>0</v>
      </c>
      <c r="V112" s="133">
        <f t="shared" si="210"/>
        <v>0</v>
      </c>
      <c r="W112" s="62" t="e">
        <f t="shared" si="177"/>
        <v>#DIV/0!</v>
      </c>
      <c r="Y112" s="74">
        <f t="shared" si="215"/>
        <v>110</v>
      </c>
      <c r="Z112" s="75">
        <f t="shared" si="215"/>
        <v>109</v>
      </c>
      <c r="AA112" s="76">
        <f t="shared" si="193"/>
        <v>0</v>
      </c>
      <c r="AB112" s="76">
        <f t="shared" si="200"/>
        <v>0</v>
      </c>
      <c r="AC112" s="76">
        <f t="shared" si="178"/>
        <v>0</v>
      </c>
      <c r="AD112" s="76">
        <f t="shared" si="201"/>
        <v>0</v>
      </c>
      <c r="AE112" s="77">
        <f t="shared" si="179"/>
        <v>0</v>
      </c>
      <c r="AF112" s="1">
        <f t="shared" si="180"/>
        <v>0</v>
      </c>
      <c r="AH112" s="40">
        <f t="shared" si="216"/>
        <v>110</v>
      </c>
      <c r="AI112" s="41">
        <f t="shared" si="216"/>
        <v>109</v>
      </c>
      <c r="AJ112" s="29">
        <f t="shared" si="211"/>
        <v>0</v>
      </c>
      <c r="AK112" s="31">
        <f t="shared" si="212"/>
        <v>0</v>
      </c>
      <c r="AL112" s="32">
        <f t="shared" si="202"/>
        <v>0</v>
      </c>
      <c r="AM112" s="31">
        <f t="shared" si="203"/>
        <v>0</v>
      </c>
      <c r="AN112" s="29">
        <f t="shared" si="213"/>
        <v>0</v>
      </c>
      <c r="AO112" s="31">
        <f t="shared" si="204"/>
        <v>0</v>
      </c>
      <c r="AP112" s="30">
        <f t="shared" si="205"/>
        <v>0</v>
      </c>
      <c r="AQ112" s="44">
        <f>IFERROR(ROUND(-SUM(AJ112,AO112)*'Allocation Detail'!$E$13/12,2),0)</f>
        <v>0</v>
      </c>
      <c r="AR112" s="162">
        <f>IFERROR(ROUND(-SUM(AK112,AM112,AN112)*'Allocation Detail'!$H$13/12,2),0)</f>
        <v>0</v>
      </c>
      <c r="AS112" s="44">
        <v>0</v>
      </c>
      <c r="AT112" s="30">
        <v>0</v>
      </c>
      <c r="AU112" s="32">
        <v>0</v>
      </c>
      <c r="AV112" s="31">
        <f t="shared" si="184"/>
        <v>0</v>
      </c>
      <c r="AW112" s="31">
        <f t="shared" si="185"/>
        <v>0</v>
      </c>
      <c r="AX112" s="31">
        <f>IFERROR(AY112*('Allocation Detail'!#REF!/'Allocation Detail'!#REF!),0)</f>
        <v>0</v>
      </c>
      <c r="AY112" s="30">
        <f t="shared" si="206"/>
        <v>0</v>
      </c>
      <c r="AZ112" s="32">
        <f t="shared" si="214"/>
        <v>0</v>
      </c>
    </row>
    <row r="113" spans="5:52" x14ac:dyDescent="0.2">
      <c r="E113" s="9"/>
      <c r="F113" s="40">
        <f t="shared" si="187"/>
        <v>111</v>
      </c>
      <c r="G113" s="41">
        <f t="shared" si="188"/>
        <v>110</v>
      </c>
      <c r="H113" s="29">
        <f t="shared" si="207"/>
        <v>0</v>
      </c>
      <c r="I113" s="31">
        <f t="shared" si="208"/>
        <v>0</v>
      </c>
      <c r="J113" s="31">
        <f t="shared" si="197"/>
        <v>0</v>
      </c>
      <c r="K113" s="29">
        <f t="shared" si="209"/>
        <v>0</v>
      </c>
      <c r="L113" s="153">
        <f t="shared" si="198"/>
        <v>0</v>
      </c>
      <c r="M113" s="44">
        <f>IFERROR(ROUND(-SUM(H113,L113)*'Allocation Detail'!$E$13/12,2),0)</f>
        <v>0</v>
      </c>
      <c r="N113" s="30">
        <f>IFERROR(ROUND(-SUM(I113,J113,K113)*'Allocation Detail'!$E$13/12,2),0)</f>
        <v>0</v>
      </c>
      <c r="O113" s="44">
        <f t="shared" si="189"/>
        <v>0</v>
      </c>
      <c r="P113" s="30">
        <f t="shared" si="190"/>
        <v>0</v>
      </c>
      <c r="Q113" s="31">
        <f t="shared" si="191"/>
        <v>0</v>
      </c>
      <c r="R113" s="29">
        <f t="shared" si="174"/>
        <v>0</v>
      </c>
      <c r="S113" s="31">
        <f t="shared" si="175"/>
        <v>0</v>
      </c>
      <c r="T113" s="31">
        <f>IFERROR(U113*('Allocation Detail'!#REF!/'Allocation Detail'!#REF!),0)</f>
        <v>0</v>
      </c>
      <c r="U113" s="30">
        <f t="shared" si="199"/>
        <v>0</v>
      </c>
      <c r="V113" s="133">
        <f t="shared" si="210"/>
        <v>0</v>
      </c>
      <c r="W113" s="62" t="e">
        <f t="shared" si="177"/>
        <v>#DIV/0!</v>
      </c>
      <c r="Y113" s="74">
        <f t="shared" si="215"/>
        <v>111</v>
      </c>
      <c r="Z113" s="75">
        <f t="shared" si="215"/>
        <v>110</v>
      </c>
      <c r="AA113" s="76">
        <f t="shared" si="193"/>
        <v>0</v>
      </c>
      <c r="AB113" s="76">
        <f t="shared" si="200"/>
        <v>0</v>
      </c>
      <c r="AC113" s="76">
        <f t="shared" si="178"/>
        <v>0</v>
      </c>
      <c r="AD113" s="76">
        <f t="shared" si="201"/>
        <v>0</v>
      </c>
      <c r="AE113" s="77">
        <f t="shared" si="179"/>
        <v>0</v>
      </c>
      <c r="AF113" s="1">
        <f t="shared" si="180"/>
        <v>0</v>
      </c>
      <c r="AH113" s="40">
        <f t="shared" si="216"/>
        <v>111</v>
      </c>
      <c r="AI113" s="41">
        <f t="shared" si="216"/>
        <v>110</v>
      </c>
      <c r="AJ113" s="29">
        <f t="shared" si="211"/>
        <v>0</v>
      </c>
      <c r="AK113" s="31">
        <f t="shared" si="212"/>
        <v>0</v>
      </c>
      <c r="AL113" s="32">
        <f t="shared" si="202"/>
        <v>0</v>
      </c>
      <c r="AM113" s="31">
        <f t="shared" si="203"/>
        <v>0</v>
      </c>
      <c r="AN113" s="29">
        <f t="shared" si="213"/>
        <v>0</v>
      </c>
      <c r="AO113" s="31">
        <f t="shared" si="204"/>
        <v>0</v>
      </c>
      <c r="AP113" s="30">
        <f t="shared" si="205"/>
        <v>0</v>
      </c>
      <c r="AQ113" s="44">
        <f>IFERROR(ROUND(-SUM(AJ113,AO113)*'Allocation Detail'!$E$13/12,2),0)</f>
        <v>0</v>
      </c>
      <c r="AR113" s="162">
        <f>IFERROR(ROUND(-SUM(AK113,AM113,AN113)*'Allocation Detail'!$H$13/12,2),0)</f>
        <v>0</v>
      </c>
      <c r="AS113" s="44">
        <v>0</v>
      </c>
      <c r="AT113" s="30">
        <v>0</v>
      </c>
      <c r="AU113" s="32">
        <v>0</v>
      </c>
      <c r="AV113" s="31">
        <f t="shared" si="184"/>
        <v>0</v>
      </c>
      <c r="AW113" s="31">
        <f t="shared" si="185"/>
        <v>0</v>
      </c>
      <c r="AX113" s="31">
        <f>IFERROR(AY113*('Allocation Detail'!#REF!/'Allocation Detail'!#REF!),0)</f>
        <v>0</v>
      </c>
      <c r="AY113" s="30">
        <f t="shared" si="206"/>
        <v>0</v>
      </c>
      <c r="AZ113" s="32">
        <f t="shared" si="214"/>
        <v>0</v>
      </c>
    </row>
    <row r="114" spans="5:52" x14ac:dyDescent="0.2">
      <c r="E114" s="9"/>
      <c r="F114" s="40">
        <f t="shared" si="187"/>
        <v>112</v>
      </c>
      <c r="G114" s="41">
        <f t="shared" si="188"/>
        <v>111</v>
      </c>
      <c r="H114" s="29">
        <f t="shared" si="207"/>
        <v>0</v>
      </c>
      <c r="I114" s="31">
        <f t="shared" si="208"/>
        <v>0</v>
      </c>
      <c r="J114" s="31">
        <f t="shared" si="197"/>
        <v>0</v>
      </c>
      <c r="K114" s="29">
        <f t="shared" si="209"/>
        <v>0</v>
      </c>
      <c r="L114" s="153">
        <f t="shared" si="198"/>
        <v>0</v>
      </c>
      <c r="M114" s="44">
        <f>IFERROR(ROUND(-SUM(H114,L114)*'Allocation Detail'!$E$13/12,2),0)</f>
        <v>0</v>
      </c>
      <c r="N114" s="30">
        <f>IFERROR(ROUND(-SUM(I114,J114,K114)*'Allocation Detail'!$E$13/12,2),0)</f>
        <v>0</v>
      </c>
      <c r="O114" s="44">
        <f t="shared" si="189"/>
        <v>0</v>
      </c>
      <c r="P114" s="30">
        <f t="shared" si="190"/>
        <v>0</v>
      </c>
      <c r="Q114" s="31">
        <f t="shared" si="191"/>
        <v>0</v>
      </c>
      <c r="R114" s="29">
        <f t="shared" si="174"/>
        <v>0</v>
      </c>
      <c r="S114" s="31">
        <f t="shared" si="175"/>
        <v>0</v>
      </c>
      <c r="T114" s="31">
        <f>IFERROR(U114*('Allocation Detail'!#REF!/'Allocation Detail'!#REF!),0)</f>
        <v>0</v>
      </c>
      <c r="U114" s="30">
        <f t="shared" si="199"/>
        <v>0</v>
      </c>
      <c r="V114" s="133">
        <f t="shared" si="210"/>
        <v>0</v>
      </c>
      <c r="W114" s="62" t="e">
        <f t="shared" si="177"/>
        <v>#DIV/0!</v>
      </c>
      <c r="Y114" s="74">
        <f t="shared" si="215"/>
        <v>112</v>
      </c>
      <c r="Z114" s="75">
        <f t="shared" si="215"/>
        <v>111</v>
      </c>
      <c r="AA114" s="76">
        <f t="shared" si="193"/>
        <v>0</v>
      </c>
      <c r="AB114" s="76">
        <f t="shared" si="200"/>
        <v>0</v>
      </c>
      <c r="AC114" s="76">
        <f t="shared" si="178"/>
        <v>0</v>
      </c>
      <c r="AD114" s="76">
        <f t="shared" si="201"/>
        <v>0</v>
      </c>
      <c r="AE114" s="77">
        <f t="shared" si="179"/>
        <v>0</v>
      </c>
      <c r="AF114" s="1">
        <f t="shared" si="180"/>
        <v>0</v>
      </c>
      <c r="AH114" s="40">
        <f t="shared" si="216"/>
        <v>112</v>
      </c>
      <c r="AI114" s="41">
        <f t="shared" si="216"/>
        <v>111</v>
      </c>
      <c r="AJ114" s="29">
        <f t="shared" si="211"/>
        <v>0</v>
      </c>
      <c r="AK114" s="31">
        <f t="shared" si="212"/>
        <v>0</v>
      </c>
      <c r="AL114" s="32">
        <f t="shared" si="202"/>
        <v>0</v>
      </c>
      <c r="AM114" s="31">
        <f t="shared" si="203"/>
        <v>0</v>
      </c>
      <c r="AN114" s="29">
        <f t="shared" si="213"/>
        <v>0</v>
      </c>
      <c r="AO114" s="31">
        <f t="shared" si="204"/>
        <v>0</v>
      </c>
      <c r="AP114" s="30">
        <f t="shared" si="205"/>
        <v>0</v>
      </c>
      <c r="AQ114" s="44">
        <f>IFERROR(ROUND(-SUM(AJ114,AO114)*'Allocation Detail'!$E$13/12,2),0)</f>
        <v>0</v>
      </c>
      <c r="AR114" s="162">
        <f>IFERROR(ROUND(-SUM(AK114,AM114,AN114)*'Allocation Detail'!$H$13/12,2),0)</f>
        <v>0</v>
      </c>
      <c r="AS114" s="44">
        <v>0</v>
      </c>
      <c r="AT114" s="30">
        <v>0</v>
      </c>
      <c r="AU114" s="32">
        <v>0</v>
      </c>
      <c r="AV114" s="31">
        <f t="shared" si="184"/>
        <v>0</v>
      </c>
      <c r="AW114" s="31">
        <f t="shared" si="185"/>
        <v>0</v>
      </c>
      <c r="AX114" s="31">
        <f>IFERROR(AY114*('Allocation Detail'!#REF!/'Allocation Detail'!#REF!),0)</f>
        <v>0</v>
      </c>
      <c r="AY114" s="30">
        <f t="shared" si="206"/>
        <v>0</v>
      </c>
      <c r="AZ114" s="32">
        <f t="shared" si="214"/>
        <v>0</v>
      </c>
    </row>
    <row r="115" spans="5:52" x14ac:dyDescent="0.2">
      <c r="E115" s="9"/>
      <c r="F115" s="40">
        <f t="shared" si="187"/>
        <v>113</v>
      </c>
      <c r="G115" s="41">
        <f t="shared" si="188"/>
        <v>112</v>
      </c>
      <c r="H115" s="29">
        <f t="shared" si="207"/>
        <v>0</v>
      </c>
      <c r="I115" s="31">
        <f t="shared" si="208"/>
        <v>0</v>
      </c>
      <c r="J115" s="31">
        <f t="shared" si="197"/>
        <v>0</v>
      </c>
      <c r="K115" s="29">
        <f t="shared" si="209"/>
        <v>0</v>
      </c>
      <c r="L115" s="153">
        <f t="shared" si="198"/>
        <v>0</v>
      </c>
      <c r="M115" s="44">
        <f>IFERROR(ROUND(-SUM(H115,L115)*'Allocation Detail'!$E$13/12,2),0)</f>
        <v>0</v>
      </c>
      <c r="N115" s="30">
        <f>IFERROR(ROUND(-SUM(I115,J115,K115)*'Allocation Detail'!$E$13/12,2),0)</f>
        <v>0</v>
      </c>
      <c r="O115" s="44">
        <f t="shared" si="189"/>
        <v>0</v>
      </c>
      <c r="P115" s="30">
        <f t="shared" si="190"/>
        <v>0</v>
      </c>
      <c r="Q115" s="31">
        <f t="shared" si="191"/>
        <v>0</v>
      </c>
      <c r="R115" s="29">
        <f t="shared" si="174"/>
        <v>0</v>
      </c>
      <c r="S115" s="31">
        <f t="shared" si="175"/>
        <v>0</v>
      </c>
      <c r="T115" s="31">
        <f>IFERROR(U115*('Allocation Detail'!#REF!/'Allocation Detail'!#REF!),0)</f>
        <v>0</v>
      </c>
      <c r="U115" s="30">
        <f t="shared" si="199"/>
        <v>0</v>
      </c>
      <c r="V115" s="133">
        <f t="shared" si="210"/>
        <v>0</v>
      </c>
      <c r="W115" s="62" t="e">
        <f t="shared" si="177"/>
        <v>#DIV/0!</v>
      </c>
      <c r="Y115" s="74">
        <f t="shared" si="215"/>
        <v>113</v>
      </c>
      <c r="Z115" s="75">
        <f t="shared" si="215"/>
        <v>112</v>
      </c>
      <c r="AA115" s="76">
        <f t="shared" si="193"/>
        <v>0</v>
      </c>
      <c r="AB115" s="76">
        <f t="shared" si="200"/>
        <v>0</v>
      </c>
      <c r="AC115" s="76">
        <f t="shared" si="178"/>
        <v>0</v>
      </c>
      <c r="AD115" s="76">
        <f t="shared" si="201"/>
        <v>0</v>
      </c>
      <c r="AE115" s="77">
        <f t="shared" si="179"/>
        <v>0</v>
      </c>
      <c r="AF115" s="1">
        <f t="shared" si="180"/>
        <v>0</v>
      </c>
      <c r="AH115" s="40">
        <f t="shared" si="216"/>
        <v>113</v>
      </c>
      <c r="AI115" s="41">
        <f t="shared" si="216"/>
        <v>112</v>
      </c>
      <c r="AJ115" s="29">
        <f t="shared" si="211"/>
        <v>0</v>
      </c>
      <c r="AK115" s="31">
        <f t="shared" si="212"/>
        <v>0</v>
      </c>
      <c r="AL115" s="32">
        <f t="shared" si="202"/>
        <v>0</v>
      </c>
      <c r="AM115" s="31">
        <f t="shared" si="203"/>
        <v>0</v>
      </c>
      <c r="AN115" s="29">
        <f t="shared" si="213"/>
        <v>0</v>
      </c>
      <c r="AO115" s="31">
        <f t="shared" si="204"/>
        <v>0</v>
      </c>
      <c r="AP115" s="30">
        <f t="shared" si="205"/>
        <v>0</v>
      </c>
      <c r="AQ115" s="44">
        <f>IFERROR(ROUND(-SUM(AJ115,AO115)*'Allocation Detail'!$E$13/12,2),0)</f>
        <v>0</v>
      </c>
      <c r="AR115" s="162">
        <f>IFERROR(ROUND(-SUM(AK115,AM115,AN115)*'Allocation Detail'!$H$13/12,2),0)</f>
        <v>0</v>
      </c>
      <c r="AS115" s="44">
        <v>0</v>
      </c>
      <c r="AT115" s="30">
        <v>0</v>
      </c>
      <c r="AU115" s="32">
        <v>0</v>
      </c>
      <c r="AV115" s="31">
        <f t="shared" si="184"/>
        <v>0</v>
      </c>
      <c r="AW115" s="31">
        <f t="shared" si="185"/>
        <v>0</v>
      </c>
      <c r="AX115" s="31">
        <f>IFERROR(AY115*('Allocation Detail'!#REF!/'Allocation Detail'!#REF!),0)</f>
        <v>0</v>
      </c>
      <c r="AY115" s="30">
        <f t="shared" si="206"/>
        <v>0</v>
      </c>
      <c r="AZ115" s="32">
        <f t="shared" si="214"/>
        <v>0</v>
      </c>
    </row>
    <row r="116" spans="5:52" x14ac:dyDescent="0.2">
      <c r="E116" s="9"/>
      <c r="F116" s="40">
        <f t="shared" si="187"/>
        <v>114</v>
      </c>
      <c r="G116" s="41">
        <f t="shared" si="188"/>
        <v>113</v>
      </c>
      <c r="H116" s="29">
        <f t="shared" si="207"/>
        <v>0</v>
      </c>
      <c r="I116" s="31">
        <f t="shared" si="208"/>
        <v>0</v>
      </c>
      <c r="J116" s="31">
        <f t="shared" si="197"/>
        <v>0</v>
      </c>
      <c r="K116" s="29">
        <f t="shared" si="209"/>
        <v>0</v>
      </c>
      <c r="L116" s="153">
        <f t="shared" si="198"/>
        <v>0</v>
      </c>
      <c r="M116" s="44">
        <f>IFERROR(ROUND(-SUM(H116,L116)*'Allocation Detail'!$E$13/12,2),0)</f>
        <v>0</v>
      </c>
      <c r="N116" s="30">
        <f>IFERROR(ROUND(-SUM(I116,J116,K116)*'Allocation Detail'!$E$13/12,2),0)</f>
        <v>0</v>
      </c>
      <c r="O116" s="44">
        <f t="shared" si="189"/>
        <v>0</v>
      </c>
      <c r="P116" s="30">
        <f t="shared" si="190"/>
        <v>0</v>
      </c>
      <c r="Q116" s="31">
        <f t="shared" si="191"/>
        <v>0</v>
      </c>
      <c r="R116" s="29">
        <f t="shared" si="174"/>
        <v>0</v>
      </c>
      <c r="S116" s="31">
        <f t="shared" si="175"/>
        <v>0</v>
      </c>
      <c r="T116" s="31">
        <f>IFERROR(U116*('Allocation Detail'!#REF!/'Allocation Detail'!#REF!),0)</f>
        <v>0</v>
      </c>
      <c r="U116" s="30">
        <f t="shared" si="199"/>
        <v>0</v>
      </c>
      <c r="V116" s="133">
        <f t="shared" si="210"/>
        <v>0</v>
      </c>
      <c r="W116" s="62" t="e">
        <f t="shared" si="177"/>
        <v>#DIV/0!</v>
      </c>
      <c r="Y116" s="74">
        <f t="shared" si="215"/>
        <v>114</v>
      </c>
      <c r="Z116" s="75">
        <f t="shared" si="215"/>
        <v>113</v>
      </c>
      <c r="AA116" s="76">
        <f t="shared" si="193"/>
        <v>0</v>
      </c>
      <c r="AB116" s="76">
        <f t="shared" si="200"/>
        <v>0</v>
      </c>
      <c r="AC116" s="76">
        <f t="shared" si="178"/>
        <v>0</v>
      </c>
      <c r="AD116" s="76">
        <f t="shared" si="201"/>
        <v>0</v>
      </c>
      <c r="AE116" s="77">
        <f t="shared" si="179"/>
        <v>0</v>
      </c>
      <c r="AF116" s="1">
        <f t="shared" si="180"/>
        <v>0</v>
      </c>
      <c r="AH116" s="40">
        <f t="shared" si="216"/>
        <v>114</v>
      </c>
      <c r="AI116" s="41">
        <f t="shared" si="216"/>
        <v>113</v>
      </c>
      <c r="AJ116" s="29">
        <f t="shared" si="211"/>
        <v>0</v>
      </c>
      <c r="AK116" s="31">
        <f t="shared" si="212"/>
        <v>0</v>
      </c>
      <c r="AL116" s="32">
        <f t="shared" si="202"/>
        <v>0</v>
      </c>
      <c r="AM116" s="31">
        <f t="shared" si="203"/>
        <v>0</v>
      </c>
      <c r="AN116" s="29">
        <f t="shared" si="213"/>
        <v>0</v>
      </c>
      <c r="AO116" s="31">
        <f t="shared" si="204"/>
        <v>0</v>
      </c>
      <c r="AP116" s="30">
        <f t="shared" si="205"/>
        <v>0</v>
      </c>
      <c r="AQ116" s="44">
        <f>IFERROR(ROUND(-SUM(AJ116,AO116)*'Allocation Detail'!$E$13/12,2),0)</f>
        <v>0</v>
      </c>
      <c r="AR116" s="162">
        <f>IFERROR(ROUND(-SUM(AK116,AM116,AN116)*'Allocation Detail'!$H$13/12,2),0)</f>
        <v>0</v>
      </c>
      <c r="AS116" s="44">
        <v>0</v>
      </c>
      <c r="AT116" s="30">
        <v>0</v>
      </c>
      <c r="AU116" s="32">
        <v>0</v>
      </c>
      <c r="AV116" s="31">
        <f t="shared" si="184"/>
        <v>0</v>
      </c>
      <c r="AW116" s="31">
        <f t="shared" si="185"/>
        <v>0</v>
      </c>
      <c r="AX116" s="31">
        <f>IFERROR(AY116*('Allocation Detail'!#REF!/'Allocation Detail'!#REF!),0)</f>
        <v>0</v>
      </c>
      <c r="AY116" s="30">
        <f t="shared" si="206"/>
        <v>0</v>
      </c>
      <c r="AZ116" s="32">
        <f t="shared" si="214"/>
        <v>0</v>
      </c>
    </row>
    <row r="117" spans="5:52" x14ac:dyDescent="0.2">
      <c r="E117" s="9"/>
      <c r="F117" s="40">
        <f t="shared" si="187"/>
        <v>115</v>
      </c>
      <c r="G117" s="41">
        <f t="shared" si="188"/>
        <v>114</v>
      </c>
      <c r="H117" s="29">
        <f t="shared" si="207"/>
        <v>0</v>
      </c>
      <c r="I117" s="31">
        <f t="shared" si="208"/>
        <v>0</v>
      </c>
      <c r="J117" s="31">
        <f t="shared" si="197"/>
        <v>0</v>
      </c>
      <c r="K117" s="29">
        <f t="shared" si="209"/>
        <v>0</v>
      </c>
      <c r="L117" s="153">
        <f t="shared" si="198"/>
        <v>0</v>
      </c>
      <c r="M117" s="44">
        <f>IFERROR(ROUND(-SUM(H117,L117)*'Allocation Detail'!$E$13/12,2),0)</f>
        <v>0</v>
      </c>
      <c r="N117" s="30">
        <f>IFERROR(ROUND(-SUM(I117,J117,K117)*'Allocation Detail'!$E$13/12,2),0)</f>
        <v>0</v>
      </c>
      <c r="O117" s="44">
        <f t="shared" si="189"/>
        <v>0</v>
      </c>
      <c r="P117" s="30">
        <f t="shared" si="190"/>
        <v>0</v>
      </c>
      <c r="Q117" s="31">
        <f t="shared" si="191"/>
        <v>0</v>
      </c>
      <c r="R117" s="29">
        <f t="shared" si="174"/>
        <v>0</v>
      </c>
      <c r="S117" s="31">
        <f t="shared" si="175"/>
        <v>0</v>
      </c>
      <c r="T117" s="31">
        <f>IFERROR(U117*('Allocation Detail'!#REF!/'Allocation Detail'!#REF!),0)</f>
        <v>0</v>
      </c>
      <c r="U117" s="30">
        <f t="shared" si="199"/>
        <v>0</v>
      </c>
      <c r="V117" s="133">
        <f t="shared" si="210"/>
        <v>0</v>
      </c>
      <c r="W117" s="62" t="e">
        <f t="shared" si="177"/>
        <v>#DIV/0!</v>
      </c>
      <c r="Y117" s="74">
        <f t="shared" ref="Y117:Z122" si="217">Y116+1</f>
        <v>115</v>
      </c>
      <c r="Z117" s="75">
        <f t="shared" si="217"/>
        <v>114</v>
      </c>
      <c r="AA117" s="76">
        <f t="shared" si="193"/>
        <v>0</v>
      </c>
      <c r="AB117" s="76">
        <f t="shared" si="200"/>
        <v>0</v>
      </c>
      <c r="AC117" s="76">
        <f t="shared" si="178"/>
        <v>0</v>
      </c>
      <c r="AD117" s="76">
        <f t="shared" si="201"/>
        <v>0</v>
      </c>
      <c r="AE117" s="77">
        <f t="shared" si="179"/>
        <v>0</v>
      </c>
      <c r="AF117" s="1">
        <f t="shared" si="180"/>
        <v>0</v>
      </c>
      <c r="AH117" s="40">
        <f t="shared" ref="AH117:AI122" si="218">AH116+1</f>
        <v>115</v>
      </c>
      <c r="AI117" s="41">
        <f t="shared" si="218"/>
        <v>114</v>
      </c>
      <c r="AJ117" s="29">
        <f t="shared" si="211"/>
        <v>0</v>
      </c>
      <c r="AK117" s="31">
        <f t="shared" si="212"/>
        <v>0</v>
      </c>
      <c r="AL117" s="32">
        <f t="shared" si="202"/>
        <v>0</v>
      </c>
      <c r="AM117" s="31">
        <f t="shared" si="203"/>
        <v>0</v>
      </c>
      <c r="AN117" s="29">
        <f t="shared" si="213"/>
        <v>0</v>
      </c>
      <c r="AO117" s="31">
        <f t="shared" si="204"/>
        <v>0</v>
      </c>
      <c r="AP117" s="30">
        <f t="shared" si="205"/>
        <v>0</v>
      </c>
      <c r="AQ117" s="44">
        <f>IFERROR(ROUND(-SUM(AJ117,AO117)*'Allocation Detail'!$E$13/12,2),0)</f>
        <v>0</v>
      </c>
      <c r="AR117" s="162">
        <f>IFERROR(ROUND(-SUM(AK117,AM117,AN117)*'Allocation Detail'!$H$13/12,2),0)</f>
        <v>0</v>
      </c>
      <c r="AS117" s="44">
        <v>0</v>
      </c>
      <c r="AT117" s="30">
        <v>0</v>
      </c>
      <c r="AU117" s="32">
        <v>0</v>
      </c>
      <c r="AV117" s="31">
        <f t="shared" si="184"/>
        <v>0</v>
      </c>
      <c r="AW117" s="31">
        <f t="shared" si="185"/>
        <v>0</v>
      </c>
      <c r="AX117" s="31">
        <f>IFERROR(AY117*('Allocation Detail'!#REF!/'Allocation Detail'!#REF!),0)</f>
        <v>0</v>
      </c>
      <c r="AY117" s="30">
        <f t="shared" si="206"/>
        <v>0</v>
      </c>
      <c r="AZ117" s="32">
        <f t="shared" si="214"/>
        <v>0</v>
      </c>
    </row>
    <row r="118" spans="5:52" x14ac:dyDescent="0.2">
      <c r="E118" s="9"/>
      <c r="F118" s="40">
        <f t="shared" si="187"/>
        <v>116</v>
      </c>
      <c r="G118" s="41">
        <f t="shared" si="188"/>
        <v>115</v>
      </c>
      <c r="H118" s="29">
        <f t="shared" si="207"/>
        <v>0</v>
      </c>
      <c r="I118" s="31">
        <f t="shared" si="208"/>
        <v>0</v>
      </c>
      <c r="J118" s="31">
        <f t="shared" si="197"/>
        <v>0</v>
      </c>
      <c r="K118" s="29">
        <f t="shared" si="209"/>
        <v>0</v>
      </c>
      <c r="L118" s="153">
        <f t="shared" si="198"/>
        <v>0</v>
      </c>
      <c r="M118" s="44">
        <f>IFERROR(ROUND(-SUM(H118,L118)*'Allocation Detail'!$E$13/12,2),0)</f>
        <v>0</v>
      </c>
      <c r="N118" s="30">
        <f>IFERROR(ROUND(-SUM(I118,J118,K118)*'Allocation Detail'!$E$13/12,2),0)</f>
        <v>0</v>
      </c>
      <c r="O118" s="44">
        <f t="shared" si="189"/>
        <v>0</v>
      </c>
      <c r="P118" s="30">
        <f t="shared" si="190"/>
        <v>0</v>
      </c>
      <c r="Q118" s="31">
        <f t="shared" si="191"/>
        <v>0</v>
      </c>
      <c r="R118" s="29">
        <f t="shared" si="174"/>
        <v>0</v>
      </c>
      <c r="S118" s="31">
        <f t="shared" si="175"/>
        <v>0</v>
      </c>
      <c r="T118" s="31">
        <f>IFERROR(U118*('Allocation Detail'!#REF!/'Allocation Detail'!#REF!),0)</f>
        <v>0</v>
      </c>
      <c r="U118" s="30">
        <f t="shared" si="199"/>
        <v>0</v>
      </c>
      <c r="V118" s="133">
        <f t="shared" si="210"/>
        <v>0</v>
      </c>
      <c r="W118" s="62" t="e">
        <f t="shared" si="177"/>
        <v>#DIV/0!</v>
      </c>
      <c r="Y118" s="74">
        <f t="shared" si="217"/>
        <v>116</v>
      </c>
      <c r="Z118" s="75">
        <f t="shared" si="217"/>
        <v>115</v>
      </c>
      <c r="AA118" s="76">
        <f t="shared" si="193"/>
        <v>0</v>
      </c>
      <c r="AB118" s="76">
        <f t="shared" si="200"/>
        <v>0</v>
      </c>
      <c r="AC118" s="76">
        <f t="shared" si="178"/>
        <v>0</v>
      </c>
      <c r="AD118" s="76">
        <f t="shared" si="201"/>
        <v>0</v>
      </c>
      <c r="AE118" s="77">
        <f t="shared" si="179"/>
        <v>0</v>
      </c>
      <c r="AF118" s="1">
        <f t="shared" si="180"/>
        <v>0</v>
      </c>
      <c r="AH118" s="40">
        <f t="shared" si="218"/>
        <v>116</v>
      </c>
      <c r="AI118" s="41">
        <f t="shared" si="218"/>
        <v>115</v>
      </c>
      <c r="AJ118" s="29">
        <f t="shared" si="211"/>
        <v>0</v>
      </c>
      <c r="AK118" s="31">
        <f t="shared" si="212"/>
        <v>0</v>
      </c>
      <c r="AL118" s="32">
        <f t="shared" si="202"/>
        <v>0</v>
      </c>
      <c r="AM118" s="31">
        <f t="shared" si="203"/>
        <v>0</v>
      </c>
      <c r="AN118" s="29">
        <f t="shared" si="213"/>
        <v>0</v>
      </c>
      <c r="AO118" s="31">
        <f t="shared" si="204"/>
        <v>0</v>
      </c>
      <c r="AP118" s="30">
        <f t="shared" si="205"/>
        <v>0</v>
      </c>
      <c r="AQ118" s="44">
        <f>IFERROR(ROUND(-SUM(AJ118,AO118)*'Allocation Detail'!$E$13/12,2),0)</f>
        <v>0</v>
      </c>
      <c r="AR118" s="162">
        <f>IFERROR(ROUND(-SUM(AK118,AM118,AN118)*'Allocation Detail'!$H$13/12,2),0)</f>
        <v>0</v>
      </c>
      <c r="AS118" s="44">
        <v>0</v>
      </c>
      <c r="AT118" s="30">
        <v>0</v>
      </c>
      <c r="AU118" s="32">
        <v>0</v>
      </c>
      <c r="AV118" s="31">
        <f t="shared" si="184"/>
        <v>0</v>
      </c>
      <c r="AW118" s="31">
        <f t="shared" si="185"/>
        <v>0</v>
      </c>
      <c r="AX118" s="31">
        <f>IFERROR(AY118*('Allocation Detail'!#REF!/'Allocation Detail'!#REF!),0)</f>
        <v>0</v>
      </c>
      <c r="AY118" s="30">
        <f t="shared" si="206"/>
        <v>0</v>
      </c>
      <c r="AZ118" s="32">
        <f t="shared" si="214"/>
        <v>0</v>
      </c>
    </row>
    <row r="119" spans="5:52" x14ac:dyDescent="0.2">
      <c r="E119" s="9"/>
      <c r="F119" s="40">
        <f t="shared" si="187"/>
        <v>117</v>
      </c>
      <c r="G119" s="41">
        <f t="shared" si="188"/>
        <v>116</v>
      </c>
      <c r="H119" s="29">
        <f t="shared" si="207"/>
        <v>0</v>
      </c>
      <c r="I119" s="31">
        <f t="shared" si="208"/>
        <v>0</v>
      </c>
      <c r="J119" s="31">
        <f t="shared" si="197"/>
        <v>0</v>
      </c>
      <c r="K119" s="29">
        <f t="shared" si="209"/>
        <v>0</v>
      </c>
      <c r="L119" s="153">
        <f t="shared" si="198"/>
        <v>0</v>
      </c>
      <c r="M119" s="44">
        <f>IFERROR(ROUND(-SUM(H119,L119)*'Allocation Detail'!$E$13/12,2),0)</f>
        <v>0</v>
      </c>
      <c r="N119" s="30">
        <f>IFERROR(ROUND(-SUM(I119,J119,K119)*'Allocation Detail'!$E$13/12,2),0)</f>
        <v>0</v>
      </c>
      <c r="O119" s="44">
        <f t="shared" si="189"/>
        <v>0</v>
      </c>
      <c r="P119" s="30">
        <f t="shared" si="190"/>
        <v>0</v>
      </c>
      <c r="Q119" s="31">
        <f t="shared" si="191"/>
        <v>0</v>
      </c>
      <c r="R119" s="29">
        <f t="shared" si="174"/>
        <v>0</v>
      </c>
      <c r="S119" s="31">
        <f t="shared" si="175"/>
        <v>0</v>
      </c>
      <c r="T119" s="31">
        <f>IFERROR(U119*('Allocation Detail'!#REF!/'Allocation Detail'!#REF!),0)</f>
        <v>0</v>
      </c>
      <c r="U119" s="30">
        <f t="shared" si="199"/>
        <v>0</v>
      </c>
      <c r="V119" s="133">
        <f t="shared" si="210"/>
        <v>0</v>
      </c>
      <c r="W119" s="62" t="e">
        <f t="shared" si="177"/>
        <v>#DIV/0!</v>
      </c>
      <c r="Y119" s="74">
        <f t="shared" si="217"/>
        <v>117</v>
      </c>
      <c r="Z119" s="75">
        <f t="shared" si="217"/>
        <v>116</v>
      </c>
      <c r="AA119" s="76">
        <f t="shared" si="193"/>
        <v>0</v>
      </c>
      <c r="AB119" s="76">
        <f t="shared" si="200"/>
        <v>0</v>
      </c>
      <c r="AC119" s="76">
        <f t="shared" si="178"/>
        <v>0</v>
      </c>
      <c r="AD119" s="76">
        <f t="shared" si="201"/>
        <v>0</v>
      </c>
      <c r="AE119" s="77">
        <f t="shared" si="179"/>
        <v>0</v>
      </c>
      <c r="AF119" s="1">
        <f t="shared" si="180"/>
        <v>0</v>
      </c>
      <c r="AH119" s="40">
        <f t="shared" si="218"/>
        <v>117</v>
      </c>
      <c r="AI119" s="41">
        <f t="shared" si="218"/>
        <v>116</v>
      </c>
      <c r="AJ119" s="29">
        <f t="shared" si="211"/>
        <v>0</v>
      </c>
      <c r="AK119" s="31">
        <f t="shared" si="212"/>
        <v>0</v>
      </c>
      <c r="AL119" s="32">
        <f t="shared" si="202"/>
        <v>0</v>
      </c>
      <c r="AM119" s="31">
        <f t="shared" si="203"/>
        <v>0</v>
      </c>
      <c r="AN119" s="29">
        <f t="shared" si="213"/>
        <v>0</v>
      </c>
      <c r="AO119" s="31">
        <f t="shared" si="204"/>
        <v>0</v>
      </c>
      <c r="AP119" s="30">
        <f t="shared" si="205"/>
        <v>0</v>
      </c>
      <c r="AQ119" s="44">
        <f>IFERROR(ROUND(-SUM(AJ119,AO119)*'Allocation Detail'!$E$13/12,2),0)</f>
        <v>0</v>
      </c>
      <c r="AR119" s="162">
        <f>IFERROR(ROUND(-SUM(AK119,AM119,AN119)*'Allocation Detail'!$H$13/12,2),0)</f>
        <v>0</v>
      </c>
      <c r="AS119" s="44">
        <v>0</v>
      </c>
      <c r="AT119" s="30">
        <v>0</v>
      </c>
      <c r="AU119" s="32">
        <v>0</v>
      </c>
      <c r="AV119" s="31">
        <f t="shared" si="184"/>
        <v>0</v>
      </c>
      <c r="AW119" s="31">
        <f t="shared" si="185"/>
        <v>0</v>
      </c>
      <c r="AX119" s="31">
        <f>IFERROR(AY119*('Allocation Detail'!#REF!/'Allocation Detail'!#REF!),0)</f>
        <v>0</v>
      </c>
      <c r="AY119" s="30">
        <f t="shared" si="206"/>
        <v>0</v>
      </c>
      <c r="AZ119" s="32">
        <f t="shared" si="214"/>
        <v>0</v>
      </c>
    </row>
    <row r="120" spans="5:52" x14ac:dyDescent="0.2">
      <c r="E120" s="9"/>
      <c r="F120" s="40">
        <f t="shared" si="187"/>
        <v>118</v>
      </c>
      <c r="G120" s="41">
        <f t="shared" si="188"/>
        <v>117</v>
      </c>
      <c r="H120" s="29">
        <f t="shared" si="207"/>
        <v>0</v>
      </c>
      <c r="I120" s="31">
        <f t="shared" si="208"/>
        <v>0</v>
      </c>
      <c r="J120" s="31">
        <f t="shared" si="197"/>
        <v>0</v>
      </c>
      <c r="K120" s="29">
        <f t="shared" si="209"/>
        <v>0</v>
      </c>
      <c r="L120" s="153">
        <f t="shared" si="198"/>
        <v>0</v>
      </c>
      <c r="M120" s="44">
        <f>IFERROR(ROUND(-SUM(H120,L120)*'Allocation Detail'!$E$13/12,2),0)</f>
        <v>0</v>
      </c>
      <c r="N120" s="30">
        <f>IFERROR(ROUND(-SUM(I120,J120,K120)*'Allocation Detail'!$E$13/12,2),0)</f>
        <v>0</v>
      </c>
      <c r="O120" s="44">
        <f t="shared" si="189"/>
        <v>0</v>
      </c>
      <c r="P120" s="30">
        <f t="shared" si="190"/>
        <v>0</v>
      </c>
      <c r="Q120" s="31">
        <f t="shared" si="191"/>
        <v>0</v>
      </c>
      <c r="R120" s="29">
        <f t="shared" si="174"/>
        <v>0</v>
      </c>
      <c r="S120" s="31">
        <f t="shared" si="175"/>
        <v>0</v>
      </c>
      <c r="T120" s="31">
        <f>IFERROR(U120*('Allocation Detail'!#REF!/'Allocation Detail'!#REF!),0)</f>
        <v>0</v>
      </c>
      <c r="U120" s="30">
        <f t="shared" si="199"/>
        <v>0</v>
      </c>
      <c r="V120" s="133">
        <f t="shared" si="210"/>
        <v>0</v>
      </c>
      <c r="W120" s="62" t="e">
        <f t="shared" si="177"/>
        <v>#DIV/0!</v>
      </c>
      <c r="Y120" s="74">
        <f t="shared" si="217"/>
        <v>118</v>
      </c>
      <c r="Z120" s="75">
        <f t="shared" si="217"/>
        <v>117</v>
      </c>
      <c r="AA120" s="76">
        <f t="shared" si="193"/>
        <v>0</v>
      </c>
      <c r="AB120" s="76">
        <f t="shared" si="200"/>
        <v>0</v>
      </c>
      <c r="AC120" s="76">
        <f t="shared" si="178"/>
        <v>0</v>
      </c>
      <c r="AD120" s="76">
        <f t="shared" si="201"/>
        <v>0</v>
      </c>
      <c r="AE120" s="77">
        <f t="shared" si="179"/>
        <v>0</v>
      </c>
      <c r="AF120" s="1">
        <f t="shared" si="180"/>
        <v>0</v>
      </c>
      <c r="AH120" s="40">
        <f t="shared" si="218"/>
        <v>118</v>
      </c>
      <c r="AI120" s="41">
        <f t="shared" si="218"/>
        <v>117</v>
      </c>
      <c r="AJ120" s="29">
        <f t="shared" si="211"/>
        <v>0</v>
      </c>
      <c r="AK120" s="31">
        <f t="shared" si="212"/>
        <v>0</v>
      </c>
      <c r="AL120" s="32">
        <f t="shared" si="202"/>
        <v>0</v>
      </c>
      <c r="AM120" s="31">
        <f t="shared" si="203"/>
        <v>0</v>
      </c>
      <c r="AN120" s="29">
        <f t="shared" si="213"/>
        <v>0</v>
      </c>
      <c r="AO120" s="31">
        <f t="shared" si="204"/>
        <v>0</v>
      </c>
      <c r="AP120" s="30">
        <f t="shared" si="205"/>
        <v>0</v>
      </c>
      <c r="AQ120" s="44">
        <f>IFERROR(ROUND(-SUM(AJ120,AO120)*'Allocation Detail'!$E$13/12,2),0)</f>
        <v>0</v>
      </c>
      <c r="AR120" s="162">
        <f>IFERROR(ROUND(-SUM(AK120,AM120,AN120)*'Allocation Detail'!$H$13/12,2),0)</f>
        <v>0</v>
      </c>
      <c r="AS120" s="44">
        <v>0</v>
      </c>
      <c r="AT120" s="30">
        <v>0</v>
      </c>
      <c r="AU120" s="32">
        <v>0</v>
      </c>
      <c r="AV120" s="31">
        <f t="shared" si="184"/>
        <v>0</v>
      </c>
      <c r="AW120" s="31">
        <f t="shared" si="185"/>
        <v>0</v>
      </c>
      <c r="AX120" s="31">
        <f>IFERROR(AY120*('Allocation Detail'!#REF!/'Allocation Detail'!#REF!),0)</f>
        <v>0</v>
      </c>
      <c r="AY120" s="30">
        <f t="shared" si="206"/>
        <v>0</v>
      </c>
      <c r="AZ120" s="32">
        <f t="shared" si="214"/>
        <v>0</v>
      </c>
    </row>
    <row r="121" spans="5:52" x14ac:dyDescent="0.2">
      <c r="E121" s="9"/>
      <c r="F121" s="40">
        <f t="shared" si="187"/>
        <v>119</v>
      </c>
      <c r="G121" s="41">
        <f t="shared" si="188"/>
        <v>118</v>
      </c>
      <c r="H121" s="29">
        <f t="shared" si="207"/>
        <v>0</v>
      </c>
      <c r="I121" s="31">
        <f t="shared" si="208"/>
        <v>0</v>
      </c>
      <c r="J121" s="31">
        <f t="shared" si="197"/>
        <v>0</v>
      </c>
      <c r="K121" s="29">
        <f t="shared" si="209"/>
        <v>0</v>
      </c>
      <c r="L121" s="153">
        <f t="shared" si="198"/>
        <v>0</v>
      </c>
      <c r="M121" s="44">
        <f>IFERROR(ROUND(-SUM(H121,L121)*'Allocation Detail'!$E$13/12,2),0)</f>
        <v>0</v>
      </c>
      <c r="N121" s="30">
        <f>IFERROR(ROUND(-SUM(I121,J121,K121)*'Allocation Detail'!$E$13/12,2),0)</f>
        <v>0</v>
      </c>
      <c r="O121" s="44">
        <f t="shared" si="189"/>
        <v>0</v>
      </c>
      <c r="P121" s="30">
        <f t="shared" si="190"/>
        <v>0</v>
      </c>
      <c r="Q121" s="31">
        <f t="shared" si="191"/>
        <v>0</v>
      </c>
      <c r="R121" s="29">
        <f t="shared" si="174"/>
        <v>0</v>
      </c>
      <c r="S121" s="31">
        <f t="shared" si="175"/>
        <v>0</v>
      </c>
      <c r="T121" s="31">
        <f>IFERROR(U121*('Allocation Detail'!#REF!/'Allocation Detail'!#REF!),0)</f>
        <v>0</v>
      </c>
      <c r="U121" s="30">
        <f t="shared" si="199"/>
        <v>0</v>
      </c>
      <c r="V121" s="133">
        <f t="shared" si="210"/>
        <v>0</v>
      </c>
      <c r="W121" s="62" t="e">
        <f t="shared" si="177"/>
        <v>#DIV/0!</v>
      </c>
      <c r="Y121" s="74">
        <f t="shared" si="217"/>
        <v>119</v>
      </c>
      <c r="Z121" s="75">
        <f t="shared" si="217"/>
        <v>118</v>
      </c>
      <c r="AA121" s="76">
        <f t="shared" si="193"/>
        <v>0</v>
      </c>
      <c r="AB121" s="76">
        <f t="shared" si="200"/>
        <v>0</v>
      </c>
      <c r="AC121" s="76">
        <f t="shared" si="178"/>
        <v>0</v>
      </c>
      <c r="AD121" s="76">
        <f t="shared" si="201"/>
        <v>0</v>
      </c>
      <c r="AE121" s="77">
        <f t="shared" si="179"/>
        <v>0</v>
      </c>
      <c r="AF121" s="1">
        <f t="shared" si="180"/>
        <v>0</v>
      </c>
      <c r="AH121" s="40">
        <f t="shared" si="218"/>
        <v>119</v>
      </c>
      <c r="AI121" s="41">
        <f t="shared" si="218"/>
        <v>118</v>
      </c>
      <c r="AJ121" s="29">
        <f t="shared" si="211"/>
        <v>0</v>
      </c>
      <c r="AK121" s="31">
        <f t="shared" si="212"/>
        <v>0</v>
      </c>
      <c r="AL121" s="32">
        <f t="shared" si="202"/>
        <v>0</v>
      </c>
      <c r="AM121" s="31">
        <f t="shared" si="203"/>
        <v>0</v>
      </c>
      <c r="AN121" s="29">
        <f t="shared" si="213"/>
        <v>0</v>
      </c>
      <c r="AO121" s="31">
        <f t="shared" si="204"/>
        <v>0</v>
      </c>
      <c r="AP121" s="30">
        <f t="shared" si="205"/>
        <v>0</v>
      </c>
      <c r="AQ121" s="44">
        <f>IFERROR(ROUND(-SUM(AJ121,AO121)*'Allocation Detail'!$E$13/12,2),0)</f>
        <v>0</v>
      </c>
      <c r="AR121" s="162">
        <f>IFERROR(ROUND(-SUM(AK121,AM121,AN121)*'Allocation Detail'!$H$13/12,2),0)</f>
        <v>0</v>
      </c>
      <c r="AS121" s="44">
        <v>0</v>
      </c>
      <c r="AT121" s="30">
        <v>0</v>
      </c>
      <c r="AU121" s="32">
        <v>0</v>
      </c>
      <c r="AV121" s="31">
        <f t="shared" si="184"/>
        <v>0</v>
      </c>
      <c r="AW121" s="31">
        <f t="shared" si="185"/>
        <v>0</v>
      </c>
      <c r="AX121" s="31">
        <f>IFERROR(AY121*('Allocation Detail'!#REF!/'Allocation Detail'!#REF!),0)</f>
        <v>0</v>
      </c>
      <c r="AY121" s="30">
        <f t="shared" si="206"/>
        <v>0</v>
      </c>
      <c r="AZ121" s="32">
        <f t="shared" si="214"/>
        <v>0</v>
      </c>
    </row>
    <row r="122" spans="5:52" ht="13.5" thickBot="1" x14ac:dyDescent="0.25">
      <c r="E122" s="9"/>
      <c r="F122" s="42">
        <f t="shared" si="187"/>
        <v>120</v>
      </c>
      <c r="G122" s="43">
        <f t="shared" si="188"/>
        <v>119</v>
      </c>
      <c r="H122" s="29">
        <f t="shared" si="207"/>
        <v>0</v>
      </c>
      <c r="I122" s="35">
        <f t="shared" si="208"/>
        <v>0</v>
      </c>
      <c r="J122" s="35">
        <f t="shared" si="197"/>
        <v>0</v>
      </c>
      <c r="K122" s="33">
        <f t="shared" si="209"/>
        <v>0</v>
      </c>
      <c r="L122" s="154">
        <f t="shared" si="198"/>
        <v>0</v>
      </c>
      <c r="M122" s="44">
        <f>IFERROR(ROUND(-SUM(H122,L122)*'Allocation Detail'!$E$13/12,2),0)</f>
        <v>0</v>
      </c>
      <c r="N122" s="30">
        <f>IFERROR(ROUND(-SUM(I122,J122,K122)*'Allocation Detail'!$E$13/12,2),0)</f>
        <v>0</v>
      </c>
      <c r="O122" s="44">
        <f t="shared" si="189"/>
        <v>0</v>
      </c>
      <c r="P122" s="30">
        <f t="shared" si="190"/>
        <v>0</v>
      </c>
      <c r="Q122" s="31">
        <f t="shared" si="191"/>
        <v>0</v>
      </c>
      <c r="R122" s="33">
        <f t="shared" si="174"/>
        <v>0</v>
      </c>
      <c r="S122" s="35">
        <f t="shared" si="175"/>
        <v>0</v>
      </c>
      <c r="T122" s="31">
        <f>IFERROR(U122*('Allocation Detail'!#REF!/'Allocation Detail'!#REF!),0)</f>
        <v>0</v>
      </c>
      <c r="U122" s="34">
        <f t="shared" si="199"/>
        <v>0</v>
      </c>
      <c r="V122" s="133">
        <f t="shared" si="210"/>
        <v>0</v>
      </c>
      <c r="W122" s="62" t="e">
        <f t="shared" si="177"/>
        <v>#DIV/0!</v>
      </c>
      <c r="Y122" s="78">
        <f t="shared" si="217"/>
        <v>120</v>
      </c>
      <c r="Z122" s="79">
        <f t="shared" si="217"/>
        <v>119</v>
      </c>
      <c r="AA122" s="80">
        <f t="shared" si="193"/>
        <v>0</v>
      </c>
      <c r="AB122" s="80">
        <f t="shared" si="200"/>
        <v>0</v>
      </c>
      <c r="AC122" s="80">
        <f t="shared" si="178"/>
        <v>0</v>
      </c>
      <c r="AD122" s="80">
        <f t="shared" si="201"/>
        <v>0</v>
      </c>
      <c r="AE122" s="81">
        <f t="shared" si="179"/>
        <v>0</v>
      </c>
      <c r="AF122" s="1">
        <f t="shared" si="180"/>
        <v>0</v>
      </c>
      <c r="AH122" s="42">
        <f t="shared" si="218"/>
        <v>120</v>
      </c>
      <c r="AI122" s="43">
        <f t="shared" si="218"/>
        <v>119</v>
      </c>
      <c r="AJ122" s="33">
        <f t="shared" si="211"/>
        <v>0</v>
      </c>
      <c r="AK122" s="35">
        <f t="shared" si="212"/>
        <v>0</v>
      </c>
      <c r="AL122" s="36">
        <f t="shared" si="202"/>
        <v>0</v>
      </c>
      <c r="AM122" s="31">
        <f t="shared" si="203"/>
        <v>0</v>
      </c>
      <c r="AN122" s="29">
        <f t="shared" si="213"/>
        <v>0</v>
      </c>
      <c r="AO122" s="31">
        <f t="shared" si="204"/>
        <v>0</v>
      </c>
      <c r="AP122" s="34">
        <f t="shared" si="205"/>
        <v>0</v>
      </c>
      <c r="AQ122" s="44">
        <f>IFERROR(ROUND(-SUM(AJ122,AO122)*'Allocation Detail'!$E$13/12,2),0)</f>
        <v>0</v>
      </c>
      <c r="AR122" s="162">
        <f>IFERROR(ROUND(-SUM(AK122,AM122,AN122)*'Allocation Detail'!$H$13/12,2),0)</f>
        <v>0</v>
      </c>
      <c r="AS122" s="44">
        <v>0</v>
      </c>
      <c r="AT122" s="30">
        <v>0</v>
      </c>
      <c r="AU122" s="36">
        <v>0</v>
      </c>
      <c r="AV122" s="35">
        <f t="shared" si="184"/>
        <v>0</v>
      </c>
      <c r="AW122" s="35">
        <f t="shared" si="185"/>
        <v>0</v>
      </c>
      <c r="AX122" s="31">
        <f>IFERROR(AY122*('Allocation Detail'!#REF!/'Allocation Detail'!#REF!),0)</f>
        <v>0</v>
      </c>
      <c r="AY122" s="34">
        <f t="shared" si="206"/>
        <v>0</v>
      </c>
      <c r="AZ122" s="32">
        <f t="shared" si="214"/>
        <v>0</v>
      </c>
    </row>
    <row r="123" spans="5:52" x14ac:dyDescent="0.2">
      <c r="H123" s="9">
        <f>SUM(H3:H122)</f>
        <v>0</v>
      </c>
      <c r="I123" s="9">
        <f t="shared" ref="I123:V123" si="219">SUM(I3:I122)</f>
        <v>0</v>
      </c>
      <c r="J123" s="9">
        <f t="shared" si="219"/>
        <v>0</v>
      </c>
      <c r="K123" s="9">
        <f t="shared" si="219"/>
        <v>0</v>
      </c>
      <c r="L123" s="9">
        <f t="shared" si="219"/>
        <v>0</v>
      </c>
      <c r="M123" s="9">
        <f t="shared" si="219"/>
        <v>0</v>
      </c>
      <c r="N123" s="9">
        <f t="shared" si="219"/>
        <v>0</v>
      </c>
      <c r="O123" s="9">
        <f t="shared" si="219"/>
        <v>0</v>
      </c>
      <c r="P123" s="9">
        <f t="shared" si="219"/>
        <v>0</v>
      </c>
      <c r="Q123" s="9">
        <f t="shared" si="219"/>
        <v>0</v>
      </c>
      <c r="R123" s="9">
        <f t="shared" si="219"/>
        <v>0</v>
      </c>
      <c r="S123" s="9">
        <f t="shared" si="219"/>
        <v>0</v>
      </c>
      <c r="T123" s="9">
        <f t="shared" si="219"/>
        <v>0</v>
      </c>
      <c r="U123" s="9">
        <f t="shared" si="219"/>
        <v>0</v>
      </c>
      <c r="V123" s="9">
        <f t="shared" si="219"/>
        <v>0</v>
      </c>
      <c r="W123" s="1" t="s">
        <v>108</v>
      </c>
      <c r="X123" s="1" t="s">
        <v>109</v>
      </c>
    </row>
    <row r="124" spans="5:52" x14ac:dyDescent="0.2">
      <c r="U124" s="1" t="s">
        <v>73</v>
      </c>
      <c r="V124" s="30">
        <f>ROUND(V122,0)</f>
        <v>0</v>
      </c>
      <c r="W124" s="30">
        <v>0</v>
      </c>
      <c r="X124" s="12">
        <f>AZ124</f>
        <v>0</v>
      </c>
      <c r="Y124" s="12"/>
      <c r="AB124" s="9"/>
      <c r="AD124" s="1" t="s">
        <v>73</v>
      </c>
      <c r="AE124" s="12">
        <f>AE122</f>
        <v>0</v>
      </c>
      <c r="AY124" s="1" t="s">
        <v>73</v>
      </c>
      <c r="AZ124" s="31">
        <f>ROUND(AZ122,0)</f>
        <v>0</v>
      </c>
    </row>
    <row r="125" spans="5:52" x14ac:dyDescent="0.2">
      <c r="U125" s="1" t="s">
        <v>68</v>
      </c>
      <c r="V125" s="12">
        <f>ROUND(V62,0)</f>
        <v>0</v>
      </c>
      <c r="W125" s="12">
        <v>0</v>
      </c>
      <c r="X125" s="12">
        <f>AZ62</f>
        <v>0</v>
      </c>
      <c r="Y125" s="12"/>
      <c r="AD125" s="1" t="s">
        <v>68</v>
      </c>
      <c r="AZ125" s="9">
        <f>ROUND(V122,0)</f>
        <v>0</v>
      </c>
    </row>
    <row r="126" spans="5:52" x14ac:dyDescent="0.2">
      <c r="U126" s="1" t="s">
        <v>67</v>
      </c>
      <c r="V126" s="12">
        <f>ROUND(V38,0)</f>
        <v>0</v>
      </c>
      <c r="W126" s="12">
        <v>0</v>
      </c>
      <c r="X126" s="12">
        <f>AZ38</f>
        <v>0</v>
      </c>
      <c r="Y126" s="12"/>
      <c r="AD126" s="1" t="s">
        <v>67</v>
      </c>
      <c r="AZ126" s="9">
        <f>AZ124-AZ125</f>
        <v>0</v>
      </c>
    </row>
    <row r="127" spans="5:52" x14ac:dyDescent="0.2">
      <c r="U127" s="1" t="s">
        <v>66</v>
      </c>
      <c r="V127" s="12">
        <f>ROUND(V14,0)</f>
        <v>0</v>
      </c>
      <c r="W127" s="12">
        <v>0</v>
      </c>
      <c r="X127" s="12">
        <f>AZ14</f>
        <v>0</v>
      </c>
      <c r="Y127" s="12"/>
      <c r="AD127" s="1" t="s">
        <v>66</v>
      </c>
    </row>
    <row r="128" spans="5:52" x14ac:dyDescent="0.2">
      <c r="V128" s="12"/>
      <c r="W128" s="12"/>
      <c r="X128" s="12"/>
      <c r="Y128" s="12"/>
    </row>
  </sheetData>
  <mergeCells count="6">
    <mergeCell ref="O1:Q1"/>
    <mergeCell ref="BB1:BT1"/>
    <mergeCell ref="BV1:CM1"/>
    <mergeCell ref="CO1:DG1"/>
    <mergeCell ref="Y1:AE1"/>
    <mergeCell ref="AH1:AZ1"/>
  </mergeCells>
  <conditionalFormatting sqref="C36">
    <cfRule type="expression" dxfId="1" priority="2">
      <formula>$C$36=1</formula>
    </cfRule>
  </conditionalFormatting>
  <conditionalFormatting sqref="D36">
    <cfRule type="expression" dxfId="0" priority="1">
      <formula>$D$36=1</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Instruments!#REF!</xm:f>
          </x14:formula1>
          <xm:sqref>A25:A35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F122"/>
  <sheetViews>
    <sheetView topLeftCell="D13" workbookViewId="0">
      <selection activeCell="B7" sqref="B7"/>
    </sheetView>
  </sheetViews>
  <sheetFormatPr defaultRowHeight="14.25" x14ac:dyDescent="0.2"/>
  <cols>
    <col min="1" max="1" width="36.75" customWidth="1"/>
    <col min="2" max="4" width="53.375" customWidth="1"/>
    <col min="5" max="5" width="47.5" customWidth="1"/>
    <col min="6" max="6" width="36.75" customWidth="1"/>
    <col min="7" max="7" width="30.5" customWidth="1"/>
    <col min="8" max="8" width="36.75" customWidth="1"/>
    <col min="9" max="9" width="53.375" customWidth="1"/>
  </cols>
  <sheetData>
    <row r="1" spans="1:6" ht="15" x14ac:dyDescent="0.25">
      <c r="A1" s="64" t="s">
        <v>59</v>
      </c>
      <c r="E1" s="64" t="s">
        <v>87</v>
      </c>
    </row>
    <row r="2" spans="1:6" x14ac:dyDescent="0.2">
      <c r="A2" s="65" t="s">
        <v>60</v>
      </c>
      <c r="E2" s="65" t="s">
        <v>60</v>
      </c>
    </row>
    <row r="3" spans="1:6" x14ac:dyDescent="0.2">
      <c r="A3" t="s">
        <v>137</v>
      </c>
      <c r="B3" t="s">
        <v>86</v>
      </c>
      <c r="E3" t="str">
        <f>IF(HLOOKUP('Ashburton EAC'!$C$2,Lists!$A$3:$C$10,F3,FALSE)=0,"",HLOOKUP('Ashburton EAC'!$C$2,Lists!$A$3:$C$10,F3,FALSE))</f>
        <v>N/A</v>
      </c>
      <c r="F3">
        <v>2</v>
      </c>
    </row>
    <row r="4" spans="1:6" x14ac:dyDescent="0.2">
      <c r="A4" t="s">
        <v>52</v>
      </c>
      <c r="B4" t="s">
        <v>88</v>
      </c>
      <c r="E4" t="str">
        <f>IF(HLOOKUP('Ashburton EAC'!$C$2,Lists!$A$3:$C$10,F4,FALSE)=0,"",HLOOKUP('Ashburton EAC'!$C$2,Lists!$A$3:$C$10,F4,FALSE))</f>
        <v/>
      </c>
      <c r="F4">
        <f>F3+1</f>
        <v>3</v>
      </c>
    </row>
    <row r="5" spans="1:6" x14ac:dyDescent="0.2">
      <c r="A5" t="s">
        <v>53</v>
      </c>
      <c r="E5" t="str">
        <f>IF(HLOOKUP('Ashburton EAC'!$C$2,Lists!$A$3:$C$10,F5,FALSE)=0,"",HLOOKUP('Ashburton EAC'!$C$2,Lists!$A$3:$C$10,F5,FALSE))</f>
        <v/>
      </c>
      <c r="F5">
        <f t="shared" ref="F5:F6" si="0">F4+1</f>
        <v>4</v>
      </c>
    </row>
    <row r="6" spans="1:6" x14ac:dyDescent="0.2">
      <c r="A6" t="s">
        <v>54</v>
      </c>
      <c r="E6" t="str">
        <f>IF(HLOOKUP('Ashburton EAC'!$C$2,Lists!$A$3:$C$10,F6,FALSE)=0,"",HLOOKUP('Ashburton EAC'!$C$2,Lists!$A$3:$C$10,F6,FALSE))</f>
        <v/>
      </c>
      <c r="F6">
        <f t="shared" si="0"/>
        <v>5</v>
      </c>
    </row>
    <row r="7" spans="1:6" x14ac:dyDescent="0.2">
      <c r="E7" t="str">
        <f>IF(HLOOKUP('Ashburton EAC'!$C$2,Lists!$A$3:$C$10,F7,FALSE)=0,"",HLOOKUP('Ashburton EAC'!$C$2,Lists!$A$3:$C$10,F7,FALSE))</f>
        <v/>
      </c>
      <c r="F7">
        <f t="shared" ref="F7" si="1">F6+1</f>
        <v>6</v>
      </c>
    </row>
    <row r="8" spans="1:6" x14ac:dyDescent="0.2">
      <c r="E8" t="str">
        <f>IF(HLOOKUP('Ashburton EAC'!$C$2,Lists!$A$3:$C$10,F8,FALSE)=0,"",HLOOKUP('Ashburton EAC'!$C$2,Lists!$A$3:$C$10,F8,FALSE))</f>
        <v/>
      </c>
      <c r="F8">
        <f t="shared" ref="F8" si="2">F7+1</f>
        <v>7</v>
      </c>
    </row>
    <row r="9" spans="1:6" x14ac:dyDescent="0.2">
      <c r="E9" t="str">
        <f>IF(HLOOKUP('Ashburton EAC'!$C$2,Lists!$A$3:$C$10,F9,FALSE)=0,"",HLOOKUP('Ashburton EAC'!$C$2,Lists!$A$3:$C$10,F9,FALSE))</f>
        <v/>
      </c>
      <c r="F9">
        <f t="shared" ref="F9" si="3">F8+1</f>
        <v>8</v>
      </c>
    </row>
    <row r="10" spans="1:6" ht="15" thickBot="1" x14ac:dyDescent="0.25"/>
    <row r="11" spans="1:6" x14ac:dyDescent="0.2">
      <c r="B11" s="96" t="s">
        <v>86</v>
      </c>
      <c r="C11" s="188" t="str">
        <f>A3</f>
        <v>Ashburton Ashmore</v>
      </c>
      <c r="D11" s="189"/>
      <c r="E11" s="190"/>
    </row>
    <row r="12" spans="1:6" ht="15.75" thickBot="1" x14ac:dyDescent="0.3">
      <c r="A12" s="150" t="s">
        <v>138</v>
      </c>
      <c r="B12" s="97"/>
      <c r="C12" s="89" t="s">
        <v>52</v>
      </c>
      <c r="D12" s="90" t="s">
        <v>53</v>
      </c>
      <c r="E12" s="94" t="s">
        <v>54</v>
      </c>
    </row>
    <row r="13" spans="1:6" x14ac:dyDescent="0.2">
      <c r="A13" s="151" t="s">
        <v>60</v>
      </c>
      <c r="B13" s="98" t="s">
        <v>101</v>
      </c>
      <c r="C13" s="91" t="s">
        <v>90</v>
      </c>
      <c r="D13" s="92" t="s">
        <v>90</v>
      </c>
      <c r="E13" s="93" t="s">
        <v>90</v>
      </c>
      <c r="F13" s="100"/>
    </row>
    <row r="14" spans="1:6" x14ac:dyDescent="0.2">
      <c r="A14" s="149" t="s">
        <v>4</v>
      </c>
      <c r="B14" s="99" t="s">
        <v>90</v>
      </c>
      <c r="C14" s="87" t="s">
        <v>136</v>
      </c>
      <c r="D14" s="88" t="s">
        <v>136</v>
      </c>
      <c r="E14" s="95" t="s">
        <v>93</v>
      </c>
      <c r="F14" s="100"/>
    </row>
    <row r="15" spans="1:6" x14ac:dyDescent="0.2">
      <c r="A15" s="149" t="s">
        <v>61</v>
      </c>
      <c r="B15" s="99" t="s">
        <v>91</v>
      </c>
      <c r="C15" s="84" t="s">
        <v>15</v>
      </c>
      <c r="D15" s="85" t="s">
        <v>15</v>
      </c>
      <c r="E15" s="95" t="s">
        <v>14</v>
      </c>
      <c r="F15" s="100"/>
    </row>
    <row r="16" spans="1:6" x14ac:dyDescent="0.2">
      <c r="A16" s="149" t="s">
        <v>111</v>
      </c>
      <c r="B16" s="99" t="s">
        <v>116</v>
      </c>
      <c r="C16" s="85" t="s">
        <v>93</v>
      </c>
      <c r="D16" s="85" t="s">
        <v>93</v>
      </c>
      <c r="E16" s="95" t="s">
        <v>99</v>
      </c>
      <c r="F16" s="100"/>
    </row>
    <row r="17" spans="1:6" x14ac:dyDescent="0.2">
      <c r="A17" s="149" t="s">
        <v>112</v>
      </c>
      <c r="B17" s="99" t="s">
        <v>136</v>
      </c>
      <c r="C17" s="84" t="s">
        <v>14</v>
      </c>
      <c r="D17" s="85" t="s">
        <v>14</v>
      </c>
      <c r="E17" s="95" t="s">
        <v>100</v>
      </c>
      <c r="F17" s="100"/>
    </row>
    <row r="18" spans="1:6" x14ac:dyDescent="0.2">
      <c r="B18" s="99" t="s">
        <v>117</v>
      </c>
      <c r="C18" s="84" t="s">
        <v>99</v>
      </c>
      <c r="D18" s="85" t="s">
        <v>100</v>
      </c>
      <c r="E18" s="104" t="s">
        <v>104</v>
      </c>
      <c r="F18" s="100"/>
    </row>
    <row r="19" spans="1:6" x14ac:dyDescent="0.2">
      <c r="B19" s="99" t="s">
        <v>15</v>
      </c>
      <c r="C19" s="84" t="s">
        <v>100</v>
      </c>
      <c r="D19" s="102" t="s">
        <v>104</v>
      </c>
      <c r="E19" s="104" t="s">
        <v>104</v>
      </c>
      <c r="F19" s="100"/>
    </row>
    <row r="20" spans="1:6" ht="15" x14ac:dyDescent="0.25">
      <c r="A20" s="64" t="s">
        <v>85</v>
      </c>
      <c r="B20" s="99" t="s">
        <v>102</v>
      </c>
      <c r="C20" s="103" t="s">
        <v>104</v>
      </c>
      <c r="D20" s="102" t="s">
        <v>104</v>
      </c>
      <c r="E20" s="104" t="s">
        <v>104</v>
      </c>
      <c r="F20" s="100"/>
    </row>
    <row r="21" spans="1:6" x14ac:dyDescent="0.2">
      <c r="A21" s="65" t="s">
        <v>60</v>
      </c>
      <c r="B21" s="99" t="s">
        <v>92</v>
      </c>
      <c r="C21" s="103" t="s">
        <v>104</v>
      </c>
      <c r="D21" s="102" t="s">
        <v>104</v>
      </c>
      <c r="E21" s="104" t="s">
        <v>104</v>
      </c>
      <c r="F21" s="100"/>
    </row>
    <row r="22" spans="1:6" x14ac:dyDescent="0.2">
      <c r="A22" s="149" t="s">
        <v>137</v>
      </c>
      <c r="B22" s="99" t="s">
        <v>118</v>
      </c>
      <c r="C22" s="103" t="s">
        <v>104</v>
      </c>
      <c r="D22" s="102" t="s">
        <v>104</v>
      </c>
      <c r="E22" s="104" t="s">
        <v>104</v>
      </c>
      <c r="F22" s="100"/>
    </row>
    <row r="23" spans="1:6" x14ac:dyDescent="0.2">
      <c r="A23" s="149" t="s">
        <v>86</v>
      </c>
      <c r="B23" s="88" t="s">
        <v>119</v>
      </c>
      <c r="C23" s="103" t="s">
        <v>104</v>
      </c>
      <c r="D23" s="102" t="s">
        <v>104</v>
      </c>
      <c r="E23" s="104" t="s">
        <v>104</v>
      </c>
      <c r="F23" s="100"/>
    </row>
    <row r="24" spans="1:6" x14ac:dyDescent="0.2">
      <c r="B24" s="99" t="s">
        <v>93</v>
      </c>
      <c r="C24" s="103" t="s">
        <v>104</v>
      </c>
      <c r="D24" s="102" t="s">
        <v>104</v>
      </c>
      <c r="E24" s="104" t="s">
        <v>104</v>
      </c>
      <c r="F24" s="100"/>
    </row>
    <row r="25" spans="1:6" x14ac:dyDescent="0.2">
      <c r="B25" s="99" t="s">
        <v>94</v>
      </c>
      <c r="C25" s="103" t="s">
        <v>104</v>
      </c>
      <c r="D25" s="102" t="s">
        <v>104</v>
      </c>
      <c r="E25" s="104" t="s">
        <v>104</v>
      </c>
      <c r="F25" s="100"/>
    </row>
    <row r="26" spans="1:6" x14ac:dyDescent="0.2">
      <c r="A26" t="s">
        <v>135</v>
      </c>
      <c r="B26" s="99" t="s">
        <v>95</v>
      </c>
      <c r="C26" s="103" t="s">
        <v>104</v>
      </c>
      <c r="D26" s="102" t="s">
        <v>104</v>
      </c>
      <c r="E26" s="104" t="s">
        <v>104</v>
      </c>
      <c r="F26" s="100"/>
    </row>
    <row r="27" spans="1:6" ht="15" x14ac:dyDescent="0.25">
      <c r="A27" s="64">
        <v>36000</v>
      </c>
      <c r="B27" s="99" t="s">
        <v>96</v>
      </c>
      <c r="C27" s="103" t="s">
        <v>104</v>
      </c>
      <c r="D27" s="102" t="s">
        <v>104</v>
      </c>
      <c r="E27" s="104" t="s">
        <v>104</v>
      </c>
      <c r="F27" s="100"/>
    </row>
    <row r="28" spans="1:6" ht="15" x14ac:dyDescent="0.25">
      <c r="A28" s="64">
        <f>A27/12</f>
        <v>3000</v>
      </c>
      <c r="B28" s="99" t="s">
        <v>97</v>
      </c>
      <c r="C28" s="103" t="s">
        <v>104</v>
      </c>
      <c r="D28" s="102" t="s">
        <v>104</v>
      </c>
      <c r="E28" s="104" t="s">
        <v>104</v>
      </c>
      <c r="F28" s="100"/>
    </row>
    <row r="29" spans="1:6" x14ac:dyDescent="0.2">
      <c r="B29" s="99" t="s">
        <v>98</v>
      </c>
      <c r="C29" s="103" t="s">
        <v>104</v>
      </c>
      <c r="D29" s="102" t="s">
        <v>104</v>
      </c>
      <c r="E29" s="104" t="s">
        <v>104</v>
      </c>
      <c r="F29" s="100"/>
    </row>
    <row r="30" spans="1:6" x14ac:dyDescent="0.2">
      <c r="B30" s="99" t="s">
        <v>103</v>
      </c>
      <c r="C30" s="103" t="s">
        <v>104</v>
      </c>
      <c r="D30" s="102" t="s">
        <v>104</v>
      </c>
      <c r="E30" s="104" t="s">
        <v>104</v>
      </c>
      <c r="F30" s="100"/>
    </row>
    <row r="31" spans="1:6" x14ac:dyDescent="0.2">
      <c r="B31" s="99" t="s">
        <v>13</v>
      </c>
      <c r="C31" s="103" t="s">
        <v>104</v>
      </c>
      <c r="D31" s="102" t="s">
        <v>104</v>
      </c>
      <c r="E31" s="104" t="s">
        <v>104</v>
      </c>
      <c r="F31" s="100"/>
    </row>
    <row r="32" spans="1:6" x14ac:dyDescent="0.2">
      <c r="B32" s="99" t="s">
        <v>14</v>
      </c>
      <c r="C32" s="103" t="s">
        <v>104</v>
      </c>
      <c r="D32" s="102" t="s">
        <v>104</v>
      </c>
      <c r="E32" s="104" t="s">
        <v>104</v>
      </c>
      <c r="F32" s="100"/>
    </row>
    <row r="33" spans="2:6" x14ac:dyDescent="0.2">
      <c r="B33" s="99" t="s">
        <v>99</v>
      </c>
      <c r="C33" s="103" t="s">
        <v>104</v>
      </c>
      <c r="D33" s="102" t="s">
        <v>104</v>
      </c>
      <c r="E33" s="104" t="s">
        <v>104</v>
      </c>
      <c r="F33" s="100"/>
    </row>
    <row r="34" spans="2:6" x14ac:dyDescent="0.2">
      <c r="B34" s="99" t="s">
        <v>100</v>
      </c>
      <c r="C34" s="103" t="s">
        <v>104</v>
      </c>
      <c r="D34" s="102" t="s">
        <v>104</v>
      </c>
      <c r="E34" s="104" t="s">
        <v>104</v>
      </c>
      <c r="F34" s="100"/>
    </row>
    <row r="35" spans="2:6" x14ac:dyDescent="0.2">
      <c r="B35" s="86" t="s">
        <v>125</v>
      </c>
      <c r="C35" s="103" t="s">
        <v>104</v>
      </c>
      <c r="D35" s="102" t="s">
        <v>104</v>
      </c>
      <c r="E35" s="104" t="s">
        <v>104</v>
      </c>
      <c r="F35" s="100"/>
    </row>
    <row r="36" spans="2:6" x14ac:dyDescent="0.2">
      <c r="B36" s="88" t="s">
        <v>127</v>
      </c>
      <c r="C36" s="103" t="s">
        <v>104</v>
      </c>
      <c r="D36" s="102" t="s">
        <v>104</v>
      </c>
      <c r="E36" s="104" t="s">
        <v>104</v>
      </c>
      <c r="F36" s="100"/>
    </row>
    <row r="37" spans="2:6" x14ac:dyDescent="0.2">
      <c r="B37" s="88" t="s">
        <v>126</v>
      </c>
      <c r="C37" s="103" t="s">
        <v>104</v>
      </c>
      <c r="D37" s="102" t="s">
        <v>104</v>
      </c>
      <c r="E37" s="104" t="s">
        <v>104</v>
      </c>
      <c r="F37" s="100"/>
    </row>
    <row r="38" spans="2:6" x14ac:dyDescent="0.2">
      <c r="B38" s="101" t="s">
        <v>104</v>
      </c>
      <c r="C38" s="103" t="s">
        <v>104</v>
      </c>
      <c r="D38" s="102" t="s">
        <v>104</v>
      </c>
      <c r="E38" s="104" t="s">
        <v>104</v>
      </c>
      <c r="F38" s="100"/>
    </row>
    <row r="39" spans="2:6" x14ac:dyDescent="0.2">
      <c r="B39" s="101" t="s">
        <v>104</v>
      </c>
      <c r="C39" s="103" t="s">
        <v>104</v>
      </c>
      <c r="D39" s="102" t="s">
        <v>104</v>
      </c>
      <c r="E39" s="104" t="s">
        <v>104</v>
      </c>
      <c r="F39" s="100"/>
    </row>
    <row r="40" spans="2:6" x14ac:dyDescent="0.2">
      <c r="B40" s="101" t="s">
        <v>104</v>
      </c>
      <c r="C40" s="103" t="s">
        <v>104</v>
      </c>
      <c r="D40" s="102" t="s">
        <v>104</v>
      </c>
      <c r="E40" s="104" t="s">
        <v>104</v>
      </c>
      <c r="F40" s="100"/>
    </row>
    <row r="41" spans="2:6" x14ac:dyDescent="0.2">
      <c r="B41" s="101" t="s">
        <v>104</v>
      </c>
      <c r="C41" s="103" t="s">
        <v>104</v>
      </c>
      <c r="D41" s="102" t="s">
        <v>104</v>
      </c>
      <c r="E41" s="104" t="s">
        <v>104</v>
      </c>
      <c r="F41" s="100"/>
    </row>
    <row r="42" spans="2:6" x14ac:dyDescent="0.2">
      <c r="B42" s="101" t="s">
        <v>104</v>
      </c>
      <c r="C42" s="103" t="s">
        <v>104</v>
      </c>
      <c r="D42" s="102" t="s">
        <v>104</v>
      </c>
      <c r="E42" s="104" t="s">
        <v>104</v>
      </c>
      <c r="F42" s="100"/>
    </row>
    <row r="43" spans="2:6" x14ac:dyDescent="0.2">
      <c r="B43" s="101" t="s">
        <v>104</v>
      </c>
      <c r="C43" s="103" t="s">
        <v>104</v>
      </c>
      <c r="D43" s="102" t="s">
        <v>104</v>
      </c>
      <c r="E43" s="104" t="s">
        <v>104</v>
      </c>
      <c r="F43" s="100"/>
    </row>
    <row r="44" spans="2:6" x14ac:dyDescent="0.2">
      <c r="B44" s="101" t="s">
        <v>104</v>
      </c>
      <c r="C44" s="103" t="s">
        <v>104</v>
      </c>
      <c r="D44" s="102" t="s">
        <v>104</v>
      </c>
      <c r="E44" s="104" t="s">
        <v>104</v>
      </c>
      <c r="F44" s="100"/>
    </row>
    <row r="45" spans="2:6" x14ac:dyDescent="0.2">
      <c r="B45" s="101" t="s">
        <v>104</v>
      </c>
      <c r="C45" s="103" t="s">
        <v>104</v>
      </c>
      <c r="D45" s="102" t="s">
        <v>104</v>
      </c>
      <c r="E45" s="104" t="s">
        <v>104</v>
      </c>
      <c r="F45" s="100"/>
    </row>
    <row r="46" spans="2:6" x14ac:dyDescent="0.2">
      <c r="B46" s="101" t="s">
        <v>104</v>
      </c>
      <c r="C46" s="103" t="s">
        <v>104</v>
      </c>
      <c r="D46" s="102" t="s">
        <v>104</v>
      </c>
      <c r="E46" s="104" t="s">
        <v>104</v>
      </c>
      <c r="F46" s="100"/>
    </row>
    <row r="47" spans="2:6" x14ac:dyDescent="0.2">
      <c r="B47" s="101" t="s">
        <v>104</v>
      </c>
      <c r="C47" s="103" t="s">
        <v>104</v>
      </c>
      <c r="D47" s="102" t="s">
        <v>104</v>
      </c>
      <c r="E47" s="104" t="s">
        <v>104</v>
      </c>
      <c r="F47" s="100"/>
    </row>
    <row r="48" spans="2:6" x14ac:dyDescent="0.2">
      <c r="B48" s="101" t="s">
        <v>104</v>
      </c>
      <c r="C48" s="103" t="s">
        <v>104</v>
      </c>
      <c r="D48" s="102" t="s">
        <v>104</v>
      </c>
      <c r="E48" s="104" t="s">
        <v>104</v>
      </c>
      <c r="F48" s="100"/>
    </row>
    <row r="49" spans="2:6" x14ac:dyDescent="0.2">
      <c r="B49" s="101" t="s">
        <v>104</v>
      </c>
      <c r="C49" s="103" t="s">
        <v>104</v>
      </c>
      <c r="D49" s="102" t="s">
        <v>104</v>
      </c>
      <c r="E49" s="104" t="s">
        <v>104</v>
      </c>
      <c r="F49" s="100"/>
    </row>
    <row r="50" spans="2:6" x14ac:dyDescent="0.2">
      <c r="B50" s="101" t="s">
        <v>104</v>
      </c>
      <c r="C50" s="103" t="s">
        <v>104</v>
      </c>
      <c r="D50" s="102" t="s">
        <v>104</v>
      </c>
      <c r="E50" s="104" t="s">
        <v>104</v>
      </c>
      <c r="F50" s="100"/>
    </row>
    <row r="51" spans="2:6" x14ac:dyDescent="0.2">
      <c r="B51" s="101" t="s">
        <v>104</v>
      </c>
      <c r="C51" s="103" t="s">
        <v>104</v>
      </c>
      <c r="D51" s="102" t="s">
        <v>104</v>
      </c>
      <c r="E51" s="104" t="s">
        <v>104</v>
      </c>
      <c r="F51" s="100"/>
    </row>
    <row r="52" spans="2:6" x14ac:dyDescent="0.2">
      <c r="B52" s="101" t="s">
        <v>104</v>
      </c>
      <c r="C52" s="103" t="s">
        <v>104</v>
      </c>
      <c r="D52" s="102" t="s">
        <v>104</v>
      </c>
      <c r="E52" s="104" t="s">
        <v>104</v>
      </c>
      <c r="F52" s="100"/>
    </row>
    <row r="53" spans="2:6" x14ac:dyDescent="0.2">
      <c r="B53" s="101" t="s">
        <v>104</v>
      </c>
      <c r="C53" s="103" t="s">
        <v>104</v>
      </c>
      <c r="D53" s="102" t="s">
        <v>104</v>
      </c>
      <c r="E53" s="104" t="s">
        <v>104</v>
      </c>
      <c r="F53" s="100"/>
    </row>
    <row r="54" spans="2:6" x14ac:dyDescent="0.2">
      <c r="B54" s="101" t="s">
        <v>104</v>
      </c>
      <c r="C54" s="103" t="s">
        <v>104</v>
      </c>
      <c r="D54" s="102" t="s">
        <v>104</v>
      </c>
      <c r="E54" s="104" t="s">
        <v>104</v>
      </c>
      <c r="F54" s="100"/>
    </row>
    <row r="55" spans="2:6" x14ac:dyDescent="0.2">
      <c r="B55" s="101" t="s">
        <v>104</v>
      </c>
      <c r="C55" s="103" t="s">
        <v>104</v>
      </c>
      <c r="D55" s="102" t="s">
        <v>104</v>
      </c>
      <c r="E55" s="104" t="s">
        <v>104</v>
      </c>
      <c r="F55" s="100"/>
    </row>
    <row r="56" spans="2:6" x14ac:dyDescent="0.2">
      <c r="B56" s="101" t="s">
        <v>104</v>
      </c>
      <c r="C56" s="103" t="s">
        <v>104</v>
      </c>
      <c r="D56" s="102" t="s">
        <v>104</v>
      </c>
      <c r="E56" s="104" t="s">
        <v>104</v>
      </c>
      <c r="F56" s="100"/>
    </row>
    <row r="57" spans="2:6" x14ac:dyDescent="0.2">
      <c r="B57" s="101" t="s">
        <v>104</v>
      </c>
      <c r="C57" s="103" t="s">
        <v>104</v>
      </c>
      <c r="D57" s="102" t="s">
        <v>104</v>
      </c>
      <c r="E57" s="104" t="s">
        <v>104</v>
      </c>
      <c r="F57" s="100"/>
    </row>
    <row r="58" spans="2:6" x14ac:dyDescent="0.2">
      <c r="B58" s="101" t="s">
        <v>104</v>
      </c>
      <c r="C58" s="103" t="s">
        <v>104</v>
      </c>
      <c r="D58" s="102" t="s">
        <v>104</v>
      </c>
      <c r="E58" s="104" t="s">
        <v>104</v>
      </c>
      <c r="F58" s="100"/>
    </row>
    <row r="59" spans="2:6" x14ac:dyDescent="0.2">
      <c r="B59" s="101" t="s">
        <v>104</v>
      </c>
      <c r="C59" s="103" t="s">
        <v>104</v>
      </c>
      <c r="D59" s="102" t="s">
        <v>104</v>
      </c>
      <c r="E59" s="104" t="s">
        <v>104</v>
      </c>
      <c r="F59" s="100"/>
    </row>
    <row r="60" spans="2:6" x14ac:dyDescent="0.2">
      <c r="B60" s="101" t="s">
        <v>104</v>
      </c>
      <c r="C60" s="103" t="s">
        <v>104</v>
      </c>
      <c r="D60" s="102" t="s">
        <v>104</v>
      </c>
      <c r="E60" s="104" t="s">
        <v>104</v>
      </c>
      <c r="F60" s="100"/>
    </row>
    <row r="61" spans="2:6" x14ac:dyDescent="0.2">
      <c r="B61" s="101" t="s">
        <v>104</v>
      </c>
      <c r="C61" s="103" t="s">
        <v>104</v>
      </c>
      <c r="D61" s="102" t="s">
        <v>104</v>
      </c>
      <c r="E61" s="104" t="s">
        <v>104</v>
      </c>
      <c r="F61" s="100"/>
    </row>
    <row r="62" spans="2:6" x14ac:dyDescent="0.2">
      <c r="B62" s="101" t="s">
        <v>104</v>
      </c>
      <c r="C62" s="103" t="s">
        <v>104</v>
      </c>
      <c r="D62" s="102" t="s">
        <v>104</v>
      </c>
      <c r="E62" s="104" t="s">
        <v>104</v>
      </c>
      <c r="F62" s="100"/>
    </row>
    <row r="63" spans="2:6" x14ac:dyDescent="0.2">
      <c r="B63" s="101" t="s">
        <v>104</v>
      </c>
      <c r="C63" s="103" t="s">
        <v>104</v>
      </c>
      <c r="D63" s="102" t="s">
        <v>104</v>
      </c>
      <c r="E63" s="104" t="s">
        <v>104</v>
      </c>
      <c r="F63" s="100"/>
    </row>
    <row r="64" spans="2:6" x14ac:dyDescent="0.2">
      <c r="B64" s="101" t="s">
        <v>104</v>
      </c>
      <c r="C64" s="103" t="s">
        <v>104</v>
      </c>
      <c r="D64" s="102" t="s">
        <v>104</v>
      </c>
      <c r="E64" s="104" t="s">
        <v>104</v>
      </c>
      <c r="F64" s="100"/>
    </row>
    <row r="65" spans="2:6" x14ac:dyDescent="0.2">
      <c r="B65" s="101" t="s">
        <v>104</v>
      </c>
      <c r="C65" s="103" t="s">
        <v>104</v>
      </c>
      <c r="D65" s="102" t="s">
        <v>104</v>
      </c>
      <c r="E65" s="104" t="s">
        <v>104</v>
      </c>
      <c r="F65" s="100"/>
    </row>
    <row r="66" spans="2:6" x14ac:dyDescent="0.2">
      <c r="B66" s="101" t="s">
        <v>104</v>
      </c>
      <c r="C66" s="103" t="s">
        <v>104</v>
      </c>
      <c r="D66" s="102" t="s">
        <v>104</v>
      </c>
      <c r="E66" s="104" t="s">
        <v>104</v>
      </c>
      <c r="F66" s="100"/>
    </row>
    <row r="67" spans="2:6" x14ac:dyDescent="0.2">
      <c r="B67" s="101" t="s">
        <v>104</v>
      </c>
      <c r="C67" s="103" t="s">
        <v>104</v>
      </c>
      <c r="D67" s="102" t="s">
        <v>104</v>
      </c>
      <c r="E67" s="104" t="s">
        <v>104</v>
      </c>
      <c r="F67" s="100"/>
    </row>
    <row r="68" spans="2:6" x14ac:dyDescent="0.2">
      <c r="B68" s="101" t="s">
        <v>104</v>
      </c>
      <c r="C68" s="103" t="s">
        <v>104</v>
      </c>
      <c r="D68" s="102" t="s">
        <v>104</v>
      </c>
      <c r="E68" s="104" t="s">
        <v>104</v>
      </c>
      <c r="F68" s="100"/>
    </row>
    <row r="69" spans="2:6" x14ac:dyDescent="0.2">
      <c r="B69" s="101" t="s">
        <v>104</v>
      </c>
      <c r="C69" s="103" t="s">
        <v>104</v>
      </c>
      <c r="D69" s="102" t="s">
        <v>104</v>
      </c>
      <c r="E69" s="104" t="s">
        <v>104</v>
      </c>
      <c r="F69" s="100"/>
    </row>
    <row r="70" spans="2:6" x14ac:dyDescent="0.2">
      <c r="B70" s="101" t="s">
        <v>104</v>
      </c>
      <c r="C70" s="103" t="s">
        <v>104</v>
      </c>
      <c r="D70" s="102" t="s">
        <v>104</v>
      </c>
      <c r="E70" s="104" t="s">
        <v>104</v>
      </c>
      <c r="F70" s="100"/>
    </row>
    <row r="71" spans="2:6" x14ac:dyDescent="0.2">
      <c r="B71" s="101" t="s">
        <v>104</v>
      </c>
      <c r="C71" s="103" t="s">
        <v>104</v>
      </c>
      <c r="D71" s="102" t="s">
        <v>104</v>
      </c>
      <c r="E71" s="104" t="s">
        <v>104</v>
      </c>
      <c r="F71" s="100"/>
    </row>
    <row r="72" spans="2:6" x14ac:dyDescent="0.2">
      <c r="B72" s="101" t="s">
        <v>104</v>
      </c>
      <c r="C72" s="103" t="s">
        <v>104</v>
      </c>
      <c r="D72" s="102" t="s">
        <v>104</v>
      </c>
      <c r="E72" s="104" t="s">
        <v>104</v>
      </c>
      <c r="F72" s="100"/>
    </row>
    <row r="73" spans="2:6" x14ac:dyDescent="0.2">
      <c r="B73" s="101" t="s">
        <v>104</v>
      </c>
      <c r="C73" s="103" t="s">
        <v>104</v>
      </c>
      <c r="D73" s="102" t="s">
        <v>104</v>
      </c>
      <c r="E73" s="104" t="s">
        <v>104</v>
      </c>
      <c r="F73" s="100"/>
    </row>
    <row r="74" spans="2:6" x14ac:dyDescent="0.2">
      <c r="B74" s="101" t="s">
        <v>104</v>
      </c>
      <c r="C74" s="103" t="s">
        <v>104</v>
      </c>
      <c r="D74" s="102" t="s">
        <v>104</v>
      </c>
      <c r="E74" s="104" t="s">
        <v>104</v>
      </c>
      <c r="F74" s="100"/>
    </row>
    <row r="75" spans="2:6" x14ac:dyDescent="0.2">
      <c r="B75" s="101" t="s">
        <v>104</v>
      </c>
      <c r="C75" s="103" t="s">
        <v>104</v>
      </c>
      <c r="D75" s="102" t="s">
        <v>104</v>
      </c>
      <c r="E75" s="104" t="s">
        <v>104</v>
      </c>
      <c r="F75" s="100"/>
    </row>
    <row r="76" spans="2:6" x14ac:dyDescent="0.2">
      <c r="B76" s="101" t="s">
        <v>104</v>
      </c>
      <c r="C76" s="103" t="s">
        <v>104</v>
      </c>
      <c r="D76" s="102" t="s">
        <v>104</v>
      </c>
      <c r="E76" s="104" t="s">
        <v>104</v>
      </c>
      <c r="F76" s="100"/>
    </row>
    <row r="77" spans="2:6" x14ac:dyDescent="0.2">
      <c r="B77" s="101" t="s">
        <v>104</v>
      </c>
      <c r="C77" s="103" t="s">
        <v>104</v>
      </c>
      <c r="D77" s="102" t="s">
        <v>104</v>
      </c>
      <c r="E77" s="104" t="s">
        <v>104</v>
      </c>
      <c r="F77" s="100"/>
    </row>
    <row r="78" spans="2:6" x14ac:dyDescent="0.2">
      <c r="B78" s="101" t="s">
        <v>104</v>
      </c>
      <c r="C78" s="103" t="s">
        <v>104</v>
      </c>
      <c r="D78" s="102" t="s">
        <v>104</v>
      </c>
      <c r="E78" s="104" t="s">
        <v>104</v>
      </c>
      <c r="F78" s="100"/>
    </row>
    <row r="79" spans="2:6" x14ac:dyDescent="0.2">
      <c r="B79" s="101" t="s">
        <v>104</v>
      </c>
      <c r="C79" s="103" t="s">
        <v>104</v>
      </c>
      <c r="D79" s="102" t="s">
        <v>104</v>
      </c>
      <c r="E79" s="104" t="s">
        <v>104</v>
      </c>
      <c r="F79" s="100"/>
    </row>
    <row r="80" spans="2:6" x14ac:dyDescent="0.2">
      <c r="B80" s="101" t="s">
        <v>104</v>
      </c>
      <c r="C80" s="103" t="s">
        <v>104</v>
      </c>
      <c r="D80" s="102" t="s">
        <v>104</v>
      </c>
      <c r="E80" s="104" t="s">
        <v>104</v>
      </c>
      <c r="F80" s="100"/>
    </row>
    <row r="81" spans="2:6" x14ac:dyDescent="0.2">
      <c r="B81" s="101" t="s">
        <v>104</v>
      </c>
      <c r="C81" s="103" t="s">
        <v>104</v>
      </c>
      <c r="D81" s="102" t="s">
        <v>104</v>
      </c>
      <c r="E81" s="104" t="s">
        <v>104</v>
      </c>
      <c r="F81" s="100"/>
    </row>
    <row r="82" spans="2:6" x14ac:dyDescent="0.2">
      <c r="B82" s="101" t="s">
        <v>104</v>
      </c>
      <c r="C82" s="103" t="s">
        <v>104</v>
      </c>
      <c r="D82" s="102" t="s">
        <v>104</v>
      </c>
      <c r="E82" s="104" t="s">
        <v>104</v>
      </c>
      <c r="F82" s="100"/>
    </row>
    <row r="83" spans="2:6" x14ac:dyDescent="0.2">
      <c r="B83" s="101" t="s">
        <v>104</v>
      </c>
      <c r="C83" s="103" t="s">
        <v>104</v>
      </c>
      <c r="D83" s="102" t="s">
        <v>104</v>
      </c>
      <c r="E83" s="104" t="s">
        <v>104</v>
      </c>
      <c r="F83" s="100"/>
    </row>
    <row r="84" spans="2:6" x14ac:dyDescent="0.2">
      <c r="B84" s="101" t="s">
        <v>104</v>
      </c>
      <c r="C84" s="103" t="s">
        <v>104</v>
      </c>
      <c r="D84" s="102" t="s">
        <v>104</v>
      </c>
      <c r="E84" s="104" t="s">
        <v>104</v>
      </c>
      <c r="F84" s="100"/>
    </row>
    <row r="85" spans="2:6" x14ac:dyDescent="0.2">
      <c r="B85" s="101" t="s">
        <v>104</v>
      </c>
      <c r="C85" s="103" t="s">
        <v>104</v>
      </c>
      <c r="D85" s="102" t="s">
        <v>104</v>
      </c>
      <c r="E85" s="104" t="s">
        <v>104</v>
      </c>
      <c r="F85" s="100"/>
    </row>
    <row r="86" spans="2:6" x14ac:dyDescent="0.2">
      <c r="B86" s="101" t="s">
        <v>104</v>
      </c>
      <c r="C86" s="103" t="s">
        <v>104</v>
      </c>
      <c r="D86" s="102" t="s">
        <v>104</v>
      </c>
      <c r="E86" s="104" t="s">
        <v>104</v>
      </c>
      <c r="F86" s="100"/>
    </row>
    <row r="87" spans="2:6" x14ac:dyDescent="0.2">
      <c r="B87" s="101" t="s">
        <v>104</v>
      </c>
      <c r="C87" s="103" t="s">
        <v>104</v>
      </c>
      <c r="D87" s="102" t="s">
        <v>104</v>
      </c>
      <c r="E87" s="104" t="s">
        <v>104</v>
      </c>
      <c r="F87" s="100"/>
    </row>
    <row r="88" spans="2:6" x14ac:dyDescent="0.2">
      <c r="B88" s="101" t="s">
        <v>104</v>
      </c>
      <c r="C88" s="103" t="s">
        <v>104</v>
      </c>
      <c r="D88" s="102" t="s">
        <v>104</v>
      </c>
      <c r="E88" s="104" t="s">
        <v>104</v>
      </c>
      <c r="F88" s="100"/>
    </row>
    <row r="89" spans="2:6" x14ac:dyDescent="0.2">
      <c r="B89" s="101" t="s">
        <v>104</v>
      </c>
      <c r="C89" s="103" t="s">
        <v>104</v>
      </c>
      <c r="D89" s="102" t="s">
        <v>104</v>
      </c>
      <c r="E89" s="104" t="s">
        <v>104</v>
      </c>
      <c r="F89" s="100"/>
    </row>
    <row r="90" spans="2:6" x14ac:dyDescent="0.2">
      <c r="B90" s="101" t="s">
        <v>104</v>
      </c>
      <c r="C90" s="103" t="s">
        <v>104</v>
      </c>
      <c r="D90" s="102" t="s">
        <v>104</v>
      </c>
      <c r="E90" s="104" t="s">
        <v>104</v>
      </c>
      <c r="F90" s="100"/>
    </row>
    <row r="91" spans="2:6" x14ac:dyDescent="0.2">
      <c r="B91" s="101" t="s">
        <v>104</v>
      </c>
      <c r="C91" s="103" t="s">
        <v>104</v>
      </c>
      <c r="D91" s="102" t="s">
        <v>104</v>
      </c>
      <c r="E91" s="104" t="s">
        <v>104</v>
      </c>
      <c r="F91" s="100"/>
    </row>
    <row r="92" spans="2:6" x14ac:dyDescent="0.2">
      <c r="B92" s="101" t="s">
        <v>104</v>
      </c>
      <c r="C92" s="103" t="s">
        <v>104</v>
      </c>
      <c r="D92" s="102" t="s">
        <v>104</v>
      </c>
      <c r="E92" s="104" t="s">
        <v>104</v>
      </c>
      <c r="F92" s="100"/>
    </row>
    <row r="93" spans="2:6" x14ac:dyDescent="0.2">
      <c r="B93" s="101" t="s">
        <v>104</v>
      </c>
      <c r="C93" s="103" t="s">
        <v>104</v>
      </c>
      <c r="D93" s="102" t="s">
        <v>104</v>
      </c>
      <c r="E93" s="104" t="s">
        <v>104</v>
      </c>
      <c r="F93" s="100"/>
    </row>
    <row r="94" spans="2:6" x14ac:dyDescent="0.2">
      <c r="B94" s="101" t="s">
        <v>104</v>
      </c>
      <c r="C94" s="103" t="s">
        <v>104</v>
      </c>
      <c r="D94" s="102" t="s">
        <v>104</v>
      </c>
      <c r="E94" s="104" t="s">
        <v>104</v>
      </c>
      <c r="F94" s="100"/>
    </row>
    <row r="95" spans="2:6" x14ac:dyDescent="0.2">
      <c r="B95" s="101" t="s">
        <v>104</v>
      </c>
      <c r="C95" s="103" t="s">
        <v>104</v>
      </c>
      <c r="D95" s="102" t="s">
        <v>104</v>
      </c>
      <c r="E95" s="104" t="s">
        <v>104</v>
      </c>
      <c r="F95" s="100"/>
    </row>
    <row r="96" spans="2:6" x14ac:dyDescent="0.2">
      <c r="B96" s="101" t="s">
        <v>104</v>
      </c>
      <c r="C96" s="103" t="s">
        <v>104</v>
      </c>
      <c r="D96" s="102" t="s">
        <v>104</v>
      </c>
      <c r="E96" s="104" t="s">
        <v>104</v>
      </c>
      <c r="F96" s="100"/>
    </row>
    <row r="97" spans="2:6" x14ac:dyDescent="0.2">
      <c r="B97" s="101" t="s">
        <v>104</v>
      </c>
      <c r="C97" s="103" t="s">
        <v>104</v>
      </c>
      <c r="D97" s="102" t="s">
        <v>104</v>
      </c>
      <c r="E97" s="104" t="s">
        <v>104</v>
      </c>
      <c r="F97" s="100"/>
    </row>
    <row r="98" spans="2:6" x14ac:dyDescent="0.2">
      <c r="B98" s="101" t="s">
        <v>104</v>
      </c>
      <c r="C98" s="103" t="s">
        <v>104</v>
      </c>
      <c r="D98" s="102" t="s">
        <v>104</v>
      </c>
      <c r="E98" s="104" t="s">
        <v>104</v>
      </c>
      <c r="F98" s="100"/>
    </row>
    <row r="99" spans="2:6" x14ac:dyDescent="0.2">
      <c r="B99" s="101" t="s">
        <v>104</v>
      </c>
      <c r="C99" s="103" t="s">
        <v>104</v>
      </c>
      <c r="D99" s="102" t="s">
        <v>104</v>
      </c>
      <c r="E99" s="104" t="s">
        <v>104</v>
      </c>
      <c r="F99" s="100"/>
    </row>
    <row r="100" spans="2:6" x14ac:dyDescent="0.2">
      <c r="B100" s="101" t="s">
        <v>104</v>
      </c>
      <c r="C100" s="103" t="s">
        <v>104</v>
      </c>
      <c r="D100" s="102" t="s">
        <v>104</v>
      </c>
      <c r="E100" s="104" t="s">
        <v>104</v>
      </c>
      <c r="F100" s="100"/>
    </row>
    <row r="101" spans="2:6" x14ac:dyDescent="0.2">
      <c r="B101" s="101" t="s">
        <v>104</v>
      </c>
      <c r="C101" s="103" t="s">
        <v>104</v>
      </c>
      <c r="D101" s="102" t="s">
        <v>104</v>
      </c>
      <c r="E101" s="104" t="s">
        <v>104</v>
      </c>
      <c r="F101" s="100"/>
    </row>
    <row r="102" spans="2:6" x14ac:dyDescent="0.2">
      <c r="B102" s="101" t="s">
        <v>104</v>
      </c>
      <c r="C102" s="103" t="s">
        <v>104</v>
      </c>
      <c r="D102" s="102" t="s">
        <v>104</v>
      </c>
      <c r="E102" s="104" t="s">
        <v>104</v>
      </c>
      <c r="F102" s="100"/>
    </row>
    <row r="103" spans="2:6" x14ac:dyDescent="0.2">
      <c r="B103" s="101" t="s">
        <v>104</v>
      </c>
      <c r="C103" s="103" t="s">
        <v>104</v>
      </c>
      <c r="D103" s="102" t="s">
        <v>104</v>
      </c>
      <c r="E103" s="104" t="s">
        <v>104</v>
      </c>
      <c r="F103" s="100"/>
    </row>
    <row r="104" spans="2:6" x14ac:dyDescent="0.2">
      <c r="B104" s="101" t="s">
        <v>104</v>
      </c>
      <c r="C104" s="103" t="s">
        <v>104</v>
      </c>
      <c r="D104" s="102" t="s">
        <v>104</v>
      </c>
      <c r="E104" s="104" t="s">
        <v>104</v>
      </c>
      <c r="F104" s="100"/>
    </row>
    <row r="105" spans="2:6" x14ac:dyDescent="0.2">
      <c r="B105" s="101" t="s">
        <v>104</v>
      </c>
      <c r="C105" s="103" t="s">
        <v>104</v>
      </c>
      <c r="D105" s="102" t="s">
        <v>104</v>
      </c>
      <c r="E105" s="104" t="s">
        <v>104</v>
      </c>
      <c r="F105" s="100"/>
    </row>
    <row r="106" spans="2:6" x14ac:dyDescent="0.2">
      <c r="B106" s="101" t="s">
        <v>104</v>
      </c>
      <c r="C106" s="103" t="s">
        <v>104</v>
      </c>
      <c r="D106" s="102" t="s">
        <v>104</v>
      </c>
      <c r="E106" s="104" t="s">
        <v>104</v>
      </c>
      <c r="F106" s="100"/>
    </row>
    <row r="107" spans="2:6" x14ac:dyDescent="0.2">
      <c r="B107" s="101" t="s">
        <v>104</v>
      </c>
      <c r="C107" s="103" t="s">
        <v>104</v>
      </c>
      <c r="D107" s="102" t="s">
        <v>104</v>
      </c>
      <c r="E107" s="104" t="s">
        <v>104</v>
      </c>
      <c r="F107" s="100"/>
    </row>
    <row r="108" spans="2:6" x14ac:dyDescent="0.2">
      <c r="B108" s="101" t="s">
        <v>104</v>
      </c>
      <c r="C108" s="103" t="s">
        <v>104</v>
      </c>
      <c r="D108" s="102" t="s">
        <v>104</v>
      </c>
      <c r="E108" s="104" t="s">
        <v>104</v>
      </c>
      <c r="F108" s="100"/>
    </row>
    <row r="109" spans="2:6" x14ac:dyDescent="0.2">
      <c r="B109" s="101" t="s">
        <v>104</v>
      </c>
      <c r="C109" s="103" t="s">
        <v>104</v>
      </c>
      <c r="D109" s="102" t="s">
        <v>104</v>
      </c>
      <c r="E109" s="104" t="s">
        <v>104</v>
      </c>
      <c r="F109" s="100"/>
    </row>
    <row r="110" spans="2:6" x14ac:dyDescent="0.2">
      <c r="B110" s="101" t="s">
        <v>104</v>
      </c>
      <c r="C110" s="103" t="s">
        <v>104</v>
      </c>
      <c r="D110" s="102" t="s">
        <v>104</v>
      </c>
      <c r="E110" s="104" t="s">
        <v>104</v>
      </c>
      <c r="F110" s="100"/>
    </row>
    <row r="111" spans="2:6" x14ac:dyDescent="0.2">
      <c r="B111" s="101" t="s">
        <v>104</v>
      </c>
      <c r="C111" s="103" t="s">
        <v>104</v>
      </c>
      <c r="D111" s="102" t="s">
        <v>104</v>
      </c>
      <c r="E111" s="104" t="s">
        <v>104</v>
      </c>
      <c r="F111" s="100"/>
    </row>
    <row r="112" spans="2:6" x14ac:dyDescent="0.2">
      <c r="B112" s="101" t="s">
        <v>104</v>
      </c>
      <c r="C112" s="103" t="s">
        <v>104</v>
      </c>
      <c r="D112" s="102" t="s">
        <v>104</v>
      </c>
      <c r="E112" s="104" t="s">
        <v>104</v>
      </c>
      <c r="F112" s="100"/>
    </row>
    <row r="113" spans="2:6" x14ac:dyDescent="0.2">
      <c r="B113" s="101" t="s">
        <v>104</v>
      </c>
      <c r="C113" s="103" t="s">
        <v>104</v>
      </c>
      <c r="D113" s="102" t="s">
        <v>104</v>
      </c>
      <c r="E113" s="104" t="s">
        <v>104</v>
      </c>
      <c r="F113" s="100"/>
    </row>
    <row r="114" spans="2:6" x14ac:dyDescent="0.2">
      <c r="B114" s="101" t="s">
        <v>104</v>
      </c>
      <c r="C114" s="103" t="s">
        <v>104</v>
      </c>
      <c r="D114" s="102" t="s">
        <v>104</v>
      </c>
      <c r="E114" s="104" t="s">
        <v>104</v>
      </c>
      <c r="F114" s="100"/>
    </row>
    <row r="115" spans="2:6" x14ac:dyDescent="0.2">
      <c r="B115" s="101" t="s">
        <v>104</v>
      </c>
      <c r="C115" s="103" t="s">
        <v>104</v>
      </c>
      <c r="D115" s="102" t="s">
        <v>104</v>
      </c>
      <c r="E115" s="104" t="s">
        <v>104</v>
      </c>
      <c r="F115" s="100"/>
    </row>
    <row r="116" spans="2:6" x14ac:dyDescent="0.2">
      <c r="B116" s="101" t="s">
        <v>104</v>
      </c>
      <c r="C116" s="103" t="s">
        <v>104</v>
      </c>
      <c r="D116" s="102" t="s">
        <v>104</v>
      </c>
      <c r="E116" s="104" t="s">
        <v>104</v>
      </c>
      <c r="F116" s="100"/>
    </row>
    <row r="117" spans="2:6" x14ac:dyDescent="0.2">
      <c r="B117" s="101" t="s">
        <v>104</v>
      </c>
      <c r="C117" s="103" t="s">
        <v>104</v>
      </c>
      <c r="D117" s="102" t="s">
        <v>104</v>
      </c>
      <c r="E117" s="104" t="s">
        <v>104</v>
      </c>
      <c r="F117" s="100"/>
    </row>
    <row r="118" spans="2:6" x14ac:dyDescent="0.2">
      <c r="B118" s="101" t="s">
        <v>104</v>
      </c>
      <c r="C118" s="103" t="s">
        <v>104</v>
      </c>
      <c r="D118" s="102" t="s">
        <v>104</v>
      </c>
      <c r="E118" s="104" t="s">
        <v>104</v>
      </c>
      <c r="F118" s="100"/>
    </row>
    <row r="119" spans="2:6" x14ac:dyDescent="0.2">
      <c r="B119" s="101" t="s">
        <v>104</v>
      </c>
      <c r="C119" s="103" t="s">
        <v>104</v>
      </c>
      <c r="D119" s="102" t="s">
        <v>104</v>
      </c>
      <c r="E119" s="104" t="s">
        <v>104</v>
      </c>
      <c r="F119" s="100"/>
    </row>
    <row r="120" spans="2:6" x14ac:dyDescent="0.2">
      <c r="B120" s="101" t="s">
        <v>104</v>
      </c>
      <c r="C120" s="103" t="s">
        <v>104</v>
      </c>
      <c r="D120" s="102" t="s">
        <v>104</v>
      </c>
      <c r="E120" s="104" t="s">
        <v>104</v>
      </c>
      <c r="F120" s="100"/>
    </row>
    <row r="121" spans="2:6" x14ac:dyDescent="0.2">
      <c r="B121" s="101" t="s">
        <v>104</v>
      </c>
      <c r="C121" s="103" t="s">
        <v>104</v>
      </c>
      <c r="D121" s="102" t="s">
        <v>104</v>
      </c>
      <c r="E121" s="104" t="s">
        <v>104</v>
      </c>
      <c r="F121" s="100"/>
    </row>
    <row r="122" spans="2:6" x14ac:dyDescent="0.2">
      <c r="B122" s="84" t="s">
        <v>104</v>
      </c>
    </row>
  </sheetData>
  <sortState xmlns:xlrd2="http://schemas.microsoft.com/office/spreadsheetml/2017/richdata2" ref="E13:E17">
    <sortCondition ref="E13:E17"/>
  </sortState>
  <mergeCells count="1">
    <mergeCell ref="C11:E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H41"/>
  <sheetViews>
    <sheetView workbookViewId="0">
      <pane ySplit="1" topLeftCell="A2" activePane="bottomLeft" state="frozen"/>
      <selection pane="bottomLeft" activeCell="E1" sqref="E1:E13"/>
    </sheetView>
  </sheetViews>
  <sheetFormatPr defaultColWidth="9" defaultRowHeight="15" x14ac:dyDescent="0.25"/>
  <cols>
    <col min="1" max="1" width="4.625" style="143" bestFit="1" customWidth="1"/>
    <col min="2" max="2" width="40.375" style="143" bestFit="1" customWidth="1"/>
    <col min="3" max="3" width="16.125" style="143" bestFit="1" customWidth="1"/>
    <col min="4" max="4" width="9.125" style="143" bestFit="1" customWidth="1"/>
    <col min="5" max="5" width="5.375" style="143" bestFit="1" customWidth="1"/>
    <col min="6" max="6" width="10.875" style="143" bestFit="1" customWidth="1"/>
    <col min="7" max="7" width="6.875" style="143" bestFit="1" customWidth="1"/>
    <col min="8" max="8" width="7.125" style="143" bestFit="1" customWidth="1"/>
    <col min="9" max="9" width="42.75" style="143" bestFit="1" customWidth="1"/>
    <col min="10" max="11" width="9" style="143"/>
    <col min="12" max="12" width="10.5" style="143" bestFit="1" customWidth="1"/>
    <col min="13" max="16384" width="9" style="143"/>
  </cols>
  <sheetData>
    <row r="1" spans="1:8" ht="30" x14ac:dyDescent="0.25">
      <c r="A1" s="142" t="s">
        <v>89</v>
      </c>
      <c r="B1" s="142" t="s">
        <v>10</v>
      </c>
      <c r="C1" s="142" t="s">
        <v>12</v>
      </c>
      <c r="D1" s="143" t="s">
        <v>139</v>
      </c>
      <c r="E1" s="166" t="s">
        <v>143</v>
      </c>
      <c r="F1" s="144" t="s">
        <v>11</v>
      </c>
      <c r="G1" s="143" t="s">
        <v>49</v>
      </c>
      <c r="H1" s="143" t="s">
        <v>50</v>
      </c>
    </row>
    <row r="2" spans="1:8" x14ac:dyDescent="0.25">
      <c r="A2" s="143" t="s">
        <v>142</v>
      </c>
      <c r="B2" s="143" t="s">
        <v>140</v>
      </c>
      <c r="D2" s="143" t="s">
        <v>133</v>
      </c>
      <c r="E2" s="167">
        <v>1.15E-2</v>
      </c>
    </row>
    <row r="3" spans="1:8" x14ac:dyDescent="0.25">
      <c r="A3" s="143" t="s">
        <v>36</v>
      </c>
      <c r="B3" s="143" t="s">
        <v>141</v>
      </c>
      <c r="D3" s="143" t="s">
        <v>134</v>
      </c>
      <c r="E3" s="167">
        <v>7.4749999999999999E-3</v>
      </c>
    </row>
    <row r="4" spans="1:8" x14ac:dyDescent="0.25">
      <c r="A4" s="143" t="s">
        <v>36</v>
      </c>
      <c r="B4" s="143" t="s">
        <v>144</v>
      </c>
      <c r="D4" s="143" t="s">
        <v>152</v>
      </c>
      <c r="E4" s="167">
        <v>9.1999999999999998E-3</v>
      </c>
    </row>
    <row r="5" spans="1:8" x14ac:dyDescent="0.25">
      <c r="A5" s="143" t="s">
        <v>36</v>
      </c>
      <c r="B5" s="143" t="s">
        <v>145</v>
      </c>
      <c r="D5" s="143" t="s">
        <v>129</v>
      </c>
      <c r="E5" s="167">
        <v>1.15E-2</v>
      </c>
    </row>
    <row r="6" spans="1:8" x14ac:dyDescent="0.25">
      <c r="A6" s="143" t="s">
        <v>36</v>
      </c>
      <c r="B6" s="143" t="s">
        <v>146</v>
      </c>
      <c r="D6" s="143" t="s">
        <v>132</v>
      </c>
      <c r="E6" s="167">
        <v>3.4499999999999999E-3</v>
      </c>
    </row>
    <row r="7" spans="1:8" x14ac:dyDescent="0.25">
      <c r="A7" s="143" t="s">
        <v>36</v>
      </c>
      <c r="B7" s="143" t="s">
        <v>128</v>
      </c>
      <c r="D7" s="143" t="s">
        <v>130</v>
      </c>
      <c r="E7" s="167">
        <v>9.7750000000000007E-3</v>
      </c>
    </row>
    <row r="8" spans="1:8" x14ac:dyDescent="0.25">
      <c r="A8" s="143" t="s">
        <v>36</v>
      </c>
      <c r="B8" s="143" t="s">
        <v>147</v>
      </c>
      <c r="D8" s="143" t="s">
        <v>153</v>
      </c>
      <c r="E8" s="167">
        <v>1.265E-2</v>
      </c>
    </row>
    <row r="9" spans="1:8" x14ac:dyDescent="0.25">
      <c r="A9" s="143" t="s">
        <v>36</v>
      </c>
      <c r="B9" s="143" t="s">
        <v>148</v>
      </c>
      <c r="D9" s="143" t="s">
        <v>154</v>
      </c>
      <c r="E9" s="167">
        <v>6.8999999999999999E-3</v>
      </c>
    </row>
    <row r="10" spans="1:8" x14ac:dyDescent="0.25">
      <c r="A10" s="143" t="s">
        <v>36</v>
      </c>
      <c r="B10" s="143" t="s">
        <v>149</v>
      </c>
      <c r="D10" s="143" t="s">
        <v>155</v>
      </c>
      <c r="E10" s="167">
        <v>5.1749999999999999E-3</v>
      </c>
    </row>
    <row r="11" spans="1:8" x14ac:dyDescent="0.25">
      <c r="A11" s="143" t="s">
        <v>36</v>
      </c>
      <c r="B11" s="143" t="s">
        <v>150</v>
      </c>
      <c r="D11" s="143" t="s">
        <v>131</v>
      </c>
      <c r="E11" s="167">
        <v>1.7249999999999998E-2</v>
      </c>
    </row>
    <row r="12" spans="1:8" x14ac:dyDescent="0.25">
      <c r="A12" s="143" t="s">
        <v>36</v>
      </c>
      <c r="B12" s="143" t="s">
        <v>151</v>
      </c>
      <c r="D12" s="143" t="s">
        <v>156</v>
      </c>
      <c r="E12" s="167">
        <v>6.3249999999999999E-3</v>
      </c>
    </row>
    <row r="13" spans="1:8" x14ac:dyDescent="0.25">
      <c r="B13" s="143" t="s">
        <v>157</v>
      </c>
      <c r="D13" s="143" t="s">
        <v>158</v>
      </c>
      <c r="E13" s="167">
        <v>3.4499999999999999E-3</v>
      </c>
    </row>
    <row r="14" spans="1:8" x14ac:dyDescent="0.25">
      <c r="E14" s="145"/>
    </row>
    <row r="15" spans="1:8" x14ac:dyDescent="0.25">
      <c r="E15" s="145"/>
    </row>
    <row r="16" spans="1:8" x14ac:dyDescent="0.25">
      <c r="E16" s="145"/>
    </row>
    <row r="17" spans="1:5" x14ac:dyDescent="0.25">
      <c r="E17" s="145"/>
    </row>
    <row r="18" spans="1:5" x14ac:dyDescent="0.25">
      <c r="E18" s="145"/>
    </row>
    <row r="19" spans="1:5" x14ac:dyDescent="0.25">
      <c r="E19" s="145"/>
    </row>
    <row r="20" spans="1:5" x14ac:dyDescent="0.25">
      <c r="E20" s="145"/>
    </row>
    <row r="21" spans="1:5" x14ac:dyDescent="0.25">
      <c r="E21" s="145"/>
    </row>
    <row r="22" spans="1:5" x14ac:dyDescent="0.25">
      <c r="E22" s="145"/>
    </row>
    <row r="23" spans="1:5" x14ac:dyDescent="0.25">
      <c r="E23" s="145"/>
    </row>
    <row r="24" spans="1:5" x14ac:dyDescent="0.25">
      <c r="A24" s="145"/>
      <c r="E24" s="145"/>
    </row>
    <row r="25" spans="1:5" x14ac:dyDescent="0.25">
      <c r="E25" s="145"/>
    </row>
    <row r="26" spans="1:5" x14ac:dyDescent="0.25">
      <c r="E26" s="145"/>
    </row>
    <row r="27" spans="1:5" x14ac:dyDescent="0.25">
      <c r="E27" s="145"/>
    </row>
    <row r="28" spans="1:5" x14ac:dyDescent="0.25">
      <c r="E28" s="145"/>
    </row>
    <row r="29" spans="1:5" x14ac:dyDescent="0.25">
      <c r="E29" s="145"/>
    </row>
    <row r="30" spans="1:5" x14ac:dyDescent="0.25">
      <c r="E30" s="145"/>
    </row>
    <row r="31" spans="1:5" x14ac:dyDescent="0.25">
      <c r="E31" s="145"/>
    </row>
    <row r="32" spans="1:5" x14ac:dyDescent="0.25">
      <c r="E32" s="145"/>
    </row>
    <row r="33" spans="5:5" x14ac:dyDescent="0.25">
      <c r="E33" s="145"/>
    </row>
    <row r="34" spans="5:5" x14ac:dyDescent="0.25">
      <c r="E34" s="145"/>
    </row>
    <row r="35" spans="5:5" x14ac:dyDescent="0.25">
      <c r="E35" s="145"/>
    </row>
    <row r="36" spans="5:5" x14ac:dyDescent="0.25">
      <c r="E36" s="145"/>
    </row>
    <row r="37" spans="5:5" x14ac:dyDescent="0.25">
      <c r="E37" s="145"/>
    </row>
    <row r="38" spans="5:5" x14ac:dyDescent="0.25">
      <c r="E38" s="145"/>
    </row>
    <row r="39" spans="5:5" x14ac:dyDescent="0.25">
      <c r="E39" s="145"/>
    </row>
    <row r="40" spans="5:5" x14ac:dyDescent="0.25">
      <c r="E40" s="145"/>
    </row>
    <row r="41" spans="5:5" x14ac:dyDescent="0.25">
      <c r="E41" s="14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I14"/>
  <sheetViews>
    <sheetView workbookViewId="0">
      <pane xSplit="1" ySplit="1" topLeftCell="B2" activePane="bottomRight" state="frozen"/>
      <selection pane="topRight" activeCell="B1" sqref="B1"/>
      <selection pane="bottomLeft" activeCell="A2" sqref="A2"/>
      <selection pane="bottomRight" activeCell="F3" sqref="F3:F12"/>
    </sheetView>
  </sheetViews>
  <sheetFormatPr defaultColWidth="9" defaultRowHeight="12.75" x14ac:dyDescent="0.2"/>
  <cols>
    <col min="1" max="1" width="47.625" style="1" customWidth="1"/>
    <col min="2" max="2" width="10.875" style="1" customWidth="1"/>
    <col min="3" max="3" width="10.75" style="1" customWidth="1"/>
    <col min="4" max="4" width="13.25" style="1" customWidth="1"/>
    <col min="5" max="5" width="15.25" style="1" customWidth="1"/>
    <col min="6" max="6" width="11.875" style="1" customWidth="1"/>
    <col min="7" max="8" width="10.625" style="1" customWidth="1"/>
    <col min="9" max="9" width="11.875" style="1" customWidth="1"/>
    <col min="10" max="20" width="9" style="1"/>
    <col min="21" max="22" width="10.625" style="1" customWidth="1"/>
    <col min="23" max="26" width="9" style="1"/>
    <col min="27" max="27" width="11.625" style="1" customWidth="1"/>
    <col min="28" max="16384" width="9" style="1"/>
  </cols>
  <sheetData>
    <row r="1" spans="1:9" x14ac:dyDescent="0.2">
      <c r="A1" s="191" t="s">
        <v>47</v>
      </c>
      <c r="B1" s="191"/>
      <c r="C1" s="191"/>
      <c r="D1" s="191"/>
      <c r="E1" s="191"/>
      <c r="F1" s="191"/>
      <c r="G1" s="191"/>
      <c r="H1" s="191"/>
    </row>
    <row r="2" spans="1:9" s="5" customFormat="1" ht="25.5" x14ac:dyDescent="0.2">
      <c r="A2" s="24" t="s">
        <v>8</v>
      </c>
      <c r="B2" s="24" t="s">
        <v>165</v>
      </c>
      <c r="C2" s="24" t="s">
        <v>46</v>
      </c>
      <c r="D2" s="24" t="s">
        <v>31</v>
      </c>
      <c r="E2" s="24" t="s">
        <v>33</v>
      </c>
      <c r="F2" s="24" t="s">
        <v>9</v>
      </c>
      <c r="G2" s="24" t="s">
        <v>32</v>
      </c>
      <c r="H2" s="24" t="s">
        <v>33</v>
      </c>
    </row>
    <row r="3" spans="1:9" x14ac:dyDescent="0.2">
      <c r="A3" s="20">
        <f>'Ashburton EAC'!A23</f>
        <v>0</v>
      </c>
      <c r="B3" s="4">
        <f>IFERROR(VLOOKUP(A3,Instruments!$B$2:$E$13,4,FALSE),0)</f>
        <v>0</v>
      </c>
      <c r="C3" s="25">
        <f>IF(A3="","",IFERROR(VLOOKUP(A3,Calculations!$A$25:$C$35,3,FALSE),0))</f>
        <v>0</v>
      </c>
      <c r="D3" s="26">
        <f>IFERROR(C3*Calculations!$D$10,"")</f>
        <v>0</v>
      </c>
      <c r="E3" s="4">
        <f>C3*B3</f>
        <v>0</v>
      </c>
      <c r="F3" s="25">
        <f>IF(A3="",0,IFERROR(VLOOKUP(A3,Calculations!$A$25:$D$35,4,FALSE),0))</f>
        <v>0</v>
      </c>
      <c r="G3" s="26">
        <f>IFERROR(F3*Calculations!$D$19,"")</f>
        <v>0</v>
      </c>
      <c r="H3" s="21">
        <f>IF(OR(A3="",F3=0),0,B3*(G3/$G$13))</f>
        <v>0</v>
      </c>
    </row>
    <row r="4" spans="1:9" x14ac:dyDescent="0.2">
      <c r="A4" s="20">
        <f>'Ashburton EAC'!A24</f>
        <v>0</v>
      </c>
      <c r="B4" s="4">
        <f>IFERROR(VLOOKUP(A4,Instruments!$B$2:$E$13,4,FALSE),0)</f>
        <v>0</v>
      </c>
      <c r="C4" s="25">
        <f>IF(A4="","",IFERROR(VLOOKUP(A4,Calculations!$A$25:$C$35,3,FALSE),0))</f>
        <v>0</v>
      </c>
      <c r="D4" s="26">
        <f>IFERROR(C4*Calculations!$D$10,"")</f>
        <v>0</v>
      </c>
      <c r="E4" s="4">
        <f t="shared" ref="E4:E12" si="0">C4*B4</f>
        <v>0</v>
      </c>
      <c r="F4" s="25">
        <f>IF(A4="",0,IFERROR(VLOOKUP(A4,Calculations!$A$25:$D$35,4,FALSE),0))</f>
        <v>0</v>
      </c>
      <c r="G4" s="26">
        <f>IFERROR(F4*Calculations!$D$19,"")</f>
        <v>0</v>
      </c>
      <c r="H4" s="21">
        <f t="shared" ref="H4:H12" si="1">IF(OR(A4="",F4=0),0,B4*(G4/$G$13))</f>
        <v>0</v>
      </c>
    </row>
    <row r="5" spans="1:9" x14ac:dyDescent="0.2">
      <c r="A5" s="20">
        <f>'Ashburton EAC'!A25</f>
        <v>0</v>
      </c>
      <c r="B5" s="4">
        <f>IFERROR(VLOOKUP(A5,Instruments!$B$2:$E$13,4,FALSE),0)</f>
        <v>0</v>
      </c>
      <c r="C5" s="25">
        <f>IF(A5="","",IFERROR(VLOOKUP(A5,Calculations!$A$25:$C$35,3,FALSE),0))</f>
        <v>0</v>
      </c>
      <c r="D5" s="26">
        <f>IFERROR(C5*Calculations!$D$10,"")</f>
        <v>0</v>
      </c>
      <c r="E5" s="4">
        <f t="shared" si="0"/>
        <v>0</v>
      </c>
      <c r="F5" s="25">
        <f>IF(A5="",0,IFERROR(VLOOKUP(A5,Calculations!$A$25:$D$35,4,FALSE),0))</f>
        <v>0</v>
      </c>
      <c r="G5" s="26">
        <f>IFERROR(F5*Calculations!$D$19,"")</f>
        <v>0</v>
      </c>
      <c r="H5" s="21">
        <f t="shared" si="1"/>
        <v>0</v>
      </c>
    </row>
    <row r="6" spans="1:9" x14ac:dyDescent="0.2">
      <c r="A6" s="20">
        <f>'Ashburton EAC'!A26</f>
        <v>0</v>
      </c>
      <c r="B6" s="4">
        <f>IFERROR(VLOOKUP(A6,Instruments!$B$2:$E$13,4,FALSE),0)</f>
        <v>0</v>
      </c>
      <c r="C6" s="25">
        <f>IF(A6="","",IFERROR(VLOOKUP(A6,Calculations!$A$25:$C$35,3,FALSE),0))</f>
        <v>0</v>
      </c>
      <c r="D6" s="26">
        <f>IFERROR(C6*Calculations!$D$10,"")</f>
        <v>0</v>
      </c>
      <c r="E6" s="4">
        <f t="shared" si="0"/>
        <v>0</v>
      </c>
      <c r="F6" s="25">
        <f>IF(A6="",0,IFERROR(VLOOKUP(A6,Calculations!$A$25:$D$35,4,FALSE),0))</f>
        <v>0</v>
      </c>
      <c r="G6" s="26">
        <f>IFERROR(F6*Calculations!$D$19,"")</f>
        <v>0</v>
      </c>
      <c r="H6" s="21">
        <f t="shared" si="1"/>
        <v>0</v>
      </c>
    </row>
    <row r="7" spans="1:9" x14ac:dyDescent="0.2">
      <c r="A7" s="20">
        <f>'Ashburton EAC'!A27</f>
        <v>0</v>
      </c>
      <c r="B7" s="4">
        <f>IFERROR(VLOOKUP(A7,Instruments!$B$2:$E$13,4,FALSE),0)</f>
        <v>0</v>
      </c>
      <c r="C7" s="25">
        <f>IF(A7="","",IFERROR(VLOOKUP(A7,Calculations!$A$25:$C$35,3,FALSE),0))</f>
        <v>0</v>
      </c>
      <c r="D7" s="26">
        <f>IFERROR(C7*Calculations!$D$10,"")</f>
        <v>0</v>
      </c>
      <c r="E7" s="4">
        <f t="shared" si="0"/>
        <v>0</v>
      </c>
      <c r="F7" s="25">
        <f>IF(A7="",0,IFERROR(VLOOKUP(A7,Calculations!$A$25:$D$35,4,FALSE),0))</f>
        <v>0</v>
      </c>
      <c r="G7" s="26">
        <f>IFERROR(F7*Calculations!$D$19,"")</f>
        <v>0</v>
      </c>
      <c r="H7" s="21">
        <f t="shared" si="1"/>
        <v>0</v>
      </c>
    </row>
    <row r="8" spans="1:9" x14ac:dyDescent="0.2">
      <c r="A8" s="20">
        <f>'Ashburton EAC'!A28</f>
        <v>0</v>
      </c>
      <c r="B8" s="4">
        <f>IFERROR(VLOOKUP(A8,Instruments!$B$2:$E$13,4,FALSE),0)</f>
        <v>0</v>
      </c>
      <c r="C8" s="25">
        <f>IF(A8="","",IFERROR(VLOOKUP(A8,Calculations!$A$25:$C$35,3,FALSE),0))</f>
        <v>0</v>
      </c>
      <c r="D8" s="26">
        <f>IFERROR(C8*Calculations!$D$10,"")</f>
        <v>0</v>
      </c>
      <c r="E8" s="4">
        <f t="shared" si="0"/>
        <v>0</v>
      </c>
      <c r="F8" s="25">
        <f>IF(A8="",0,IFERROR(VLOOKUP(A8,Calculations!$A$25:$D$35,4,FALSE),0))</f>
        <v>0</v>
      </c>
      <c r="G8" s="26">
        <f>IFERROR(F8*Calculations!$D$19,"")</f>
        <v>0</v>
      </c>
      <c r="H8" s="21">
        <f t="shared" si="1"/>
        <v>0</v>
      </c>
    </row>
    <row r="9" spans="1:9" x14ac:dyDescent="0.2">
      <c r="A9" s="20">
        <f>'Ashburton EAC'!A29</f>
        <v>0</v>
      </c>
      <c r="B9" s="4">
        <f>IFERROR(VLOOKUP(A9,Instruments!$B$2:$E$13,4,FALSE),0)</f>
        <v>0</v>
      </c>
      <c r="C9" s="25">
        <f>IF(A9="","",IFERROR(VLOOKUP(A9,Calculations!$A$25:$C$35,3,FALSE),0))</f>
        <v>0</v>
      </c>
      <c r="D9" s="26">
        <f>IFERROR(C9*Calculations!$D$10,"")</f>
        <v>0</v>
      </c>
      <c r="E9" s="4">
        <f t="shared" si="0"/>
        <v>0</v>
      </c>
      <c r="F9" s="25">
        <f>IF(A9="",0,IFERROR(VLOOKUP(A9,Calculations!$A$25:$D$35,4,FALSE),0))</f>
        <v>0</v>
      </c>
      <c r="G9" s="26">
        <f>IFERROR(F9*Calculations!$D$19,"")</f>
        <v>0</v>
      </c>
      <c r="H9" s="21">
        <f t="shared" si="1"/>
        <v>0</v>
      </c>
    </row>
    <row r="10" spans="1:9" x14ac:dyDescent="0.2">
      <c r="A10" s="20">
        <f>'Ashburton EAC'!A30</f>
        <v>0</v>
      </c>
      <c r="B10" s="4">
        <f>IFERROR(VLOOKUP(A10,Instruments!$B$2:$E$13,4,FALSE),0)</f>
        <v>0</v>
      </c>
      <c r="C10" s="25">
        <f>IF(A10="","",IFERROR(VLOOKUP(A10,Calculations!$A$25:$C$35,3,FALSE),0))</f>
        <v>0</v>
      </c>
      <c r="D10" s="26">
        <f>IFERROR(C10*Calculations!$D$10,"")</f>
        <v>0</v>
      </c>
      <c r="E10" s="4">
        <f t="shared" si="0"/>
        <v>0</v>
      </c>
      <c r="F10" s="25">
        <f>IF(A10="",0,IFERROR(VLOOKUP(A10,Calculations!$A$25:$D$35,4,FALSE),0))</f>
        <v>0</v>
      </c>
      <c r="G10" s="26">
        <f>IFERROR(F10*Calculations!$D$19,"")</f>
        <v>0</v>
      </c>
      <c r="H10" s="21">
        <f t="shared" si="1"/>
        <v>0</v>
      </c>
    </row>
    <row r="11" spans="1:9" x14ac:dyDescent="0.2">
      <c r="A11" s="20">
        <f>'Ashburton EAC'!A31</f>
        <v>0</v>
      </c>
      <c r="B11" s="4">
        <f>IFERROR(VLOOKUP(A11,Instruments!$B$2:$E$13,4,FALSE),0)</f>
        <v>0</v>
      </c>
      <c r="C11" s="25">
        <f>IF(A11="","",IFERROR(VLOOKUP(A11,Calculations!$A$25:$C$35,3,FALSE),0))</f>
        <v>0</v>
      </c>
      <c r="D11" s="26">
        <f>IFERROR(C11*Calculations!$D$10,"")</f>
        <v>0</v>
      </c>
      <c r="E11" s="4">
        <f t="shared" si="0"/>
        <v>0</v>
      </c>
      <c r="F11" s="25">
        <f>IF(A11="",0,IFERROR(VLOOKUP(A11,Calculations!$A$25:$D$35,4,FALSE),0))</f>
        <v>0</v>
      </c>
      <c r="G11" s="26">
        <f>IFERROR(F11*Calculations!$D$19,"")</f>
        <v>0</v>
      </c>
      <c r="H11" s="21">
        <f t="shared" si="1"/>
        <v>0</v>
      </c>
    </row>
    <row r="12" spans="1:9" x14ac:dyDescent="0.2">
      <c r="A12" s="20">
        <f>'Ashburton EAC'!A32</f>
        <v>0</v>
      </c>
      <c r="B12" s="4">
        <f>IFERROR(VLOOKUP(A12,Instruments!$B$2:$E$13,4,FALSE),0)</f>
        <v>0</v>
      </c>
      <c r="C12" s="25">
        <f>IF(A12="","",IFERROR(VLOOKUP(A12,Calculations!$A$25:$C$35,3,FALSE),0))</f>
        <v>0</v>
      </c>
      <c r="D12" s="26">
        <f>IFERROR(C12*Calculations!$D$10,"")</f>
        <v>0</v>
      </c>
      <c r="E12" s="4">
        <f t="shared" si="0"/>
        <v>0</v>
      </c>
      <c r="F12" s="25">
        <f>IF(A12="",0,IFERROR(VLOOKUP(A12,Calculations!$A$25:$D$35,4,FALSE),0))</f>
        <v>0</v>
      </c>
      <c r="G12" s="26">
        <f>IFERROR(F12*Calculations!$D$19,"")</f>
        <v>0</v>
      </c>
      <c r="H12" s="21">
        <f t="shared" si="1"/>
        <v>0</v>
      </c>
    </row>
    <row r="13" spans="1:9" x14ac:dyDescent="0.2">
      <c r="C13" s="49">
        <f t="shared" ref="C13:H13" si="2">SUM(C3:C12)</f>
        <v>0</v>
      </c>
      <c r="D13" s="22">
        <f t="shared" si="2"/>
        <v>0</v>
      </c>
      <c r="E13" s="4">
        <f>SUM(E3:E12)</f>
        <v>0</v>
      </c>
      <c r="F13" s="25">
        <f>IF(A13="",0,VLOOKUP(A13,'Ashburton EAC'!A33:F43,6,FALSE)*E13)</f>
        <v>0</v>
      </c>
      <c r="G13" s="60">
        <f t="shared" si="2"/>
        <v>0</v>
      </c>
      <c r="H13" s="61">
        <f t="shared" si="2"/>
        <v>0</v>
      </c>
    </row>
    <row r="14" spans="1:9" x14ac:dyDescent="0.2">
      <c r="I14" s="58"/>
    </row>
  </sheetData>
  <mergeCells count="1">
    <mergeCell ref="A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Ashburton EAC</vt:lpstr>
      <vt:lpstr>Calculations</vt:lpstr>
      <vt:lpstr>Lists</vt:lpstr>
      <vt:lpstr>Instruments</vt:lpstr>
      <vt:lpstr>Allocation Detail</vt:lpstr>
      <vt:lpstr>Calculations!Net_return_all_charges_10yrs</vt:lpstr>
      <vt:lpstr>'Ashburton EAC'!Print_Area</vt:lpstr>
    </vt:vector>
  </TitlesOfParts>
  <Company>Rand Merchant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Etienne Maree</dc:creator>
  <cp:lastModifiedBy>Etienne Maree</cp:lastModifiedBy>
  <cp:lastPrinted>2022-03-27T22:06:09Z</cp:lastPrinted>
  <dcterms:created xsi:type="dcterms:W3CDTF">2014-05-15T09:26:04Z</dcterms:created>
  <dcterms:modified xsi:type="dcterms:W3CDTF">2022-04-01T13:35:59Z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90bc55e-b3a4-4a20-9a9f-be480d5121a1_Enabled">
    <vt:lpwstr>true</vt:lpwstr>
  </property>
  <property fmtid="{D5CDD505-2E9C-101B-9397-08002B2CF9AE}" pid="3" name="MSIP_Label_a90bc55e-b3a4-4a20-9a9f-be480d5121a1_SetDate">
    <vt:lpwstr>2022-03-17T13:44:31Z</vt:lpwstr>
  </property>
  <property fmtid="{D5CDD505-2E9C-101B-9397-08002B2CF9AE}" pid="4" name="MSIP_Label_a90bc55e-b3a4-4a20-9a9f-be480d5121a1_Method">
    <vt:lpwstr>Privileged</vt:lpwstr>
  </property>
  <property fmtid="{D5CDD505-2E9C-101B-9397-08002B2CF9AE}" pid="5" name="MSIP_Label_a90bc55e-b3a4-4a20-9a9f-be480d5121a1_Name">
    <vt:lpwstr>a90bc55e-b3a4-4a20-9a9f-be480d5121a1</vt:lpwstr>
  </property>
  <property fmtid="{D5CDD505-2E9C-101B-9397-08002B2CF9AE}" pid="6" name="MSIP_Label_a90bc55e-b3a4-4a20-9a9f-be480d5121a1_SiteId">
    <vt:lpwstr>4032514a-830a-4f20-9539-81bbc35b3cd9</vt:lpwstr>
  </property>
  <property fmtid="{D5CDD505-2E9C-101B-9397-08002B2CF9AE}" pid="7" name="MSIP_Label_a90bc55e-b3a4-4a20-9a9f-be480d5121a1_ActionId">
    <vt:lpwstr>80914585-35f1-465f-9d5f-e80b25f09451</vt:lpwstr>
  </property>
  <property fmtid="{D5CDD505-2E9C-101B-9397-08002B2CF9AE}" pid="8" name="MSIP_Label_a90bc55e-b3a4-4a20-9a9f-be480d5121a1_ContentBits">
    <vt:lpwstr>0</vt:lpwstr>
  </property>
</Properties>
</file>